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0" windowWidth="9720" windowHeight="3840" tabRatio="875" activeTab="5"/>
  </bookViews>
  <sheets>
    <sheet name="Доходы №1" sheetId="1" r:id="rId1"/>
    <sheet name="Источники №2" sheetId="2" r:id="rId2"/>
    <sheet name="разделы подразделы №3" sheetId="3" r:id="rId3"/>
    <sheet name="ведомств №4" sheetId="4" r:id="rId4"/>
    <sheet name="целевые программы №5" sheetId="5" r:id="rId5"/>
    <sheet name="бюджетная роспись" sheetId="6" r:id="rId6"/>
  </sheets>
  <definedNames/>
  <calcPr fullCalcOnLoad="1"/>
</workbook>
</file>

<file path=xl/comments6.xml><?xml version="1.0" encoding="utf-8"?>
<comments xmlns="http://schemas.openxmlformats.org/spreadsheetml/2006/main">
  <authors>
    <author>Катя</author>
  </authors>
  <commentList>
    <comment ref="I83" authorId="0">
      <text>
        <r>
          <rPr>
            <b/>
            <sz val="9"/>
            <rFont val="Tahoma"/>
            <family val="2"/>
          </rPr>
          <t>Катя:</t>
        </r>
        <r>
          <rPr>
            <sz val="9"/>
            <rFont val="Tahoma"/>
            <family val="2"/>
          </rPr>
          <t xml:space="preserve">
8420-оплата проезда в командировку
-8420 на вид 244</t>
        </r>
      </text>
    </comment>
    <comment ref="I344" authorId="0">
      <text>
        <r>
          <rPr>
            <b/>
            <sz val="9"/>
            <rFont val="Tahoma"/>
            <family val="2"/>
          </rPr>
          <t>Катя:</t>
        </r>
        <r>
          <rPr>
            <sz val="9"/>
            <rFont val="Tahoma"/>
            <family val="2"/>
          </rPr>
          <t xml:space="preserve">
16840-оплата проезда в служебную командировку
-16840-оплата проезда в служебную командировку на вид 244</t>
        </r>
      </text>
    </comment>
    <comment ref="I17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суточные 60 дней-16500+16500
квартирные60 дней-4950+4950
добавляю 15876,81</t>
        </r>
      </text>
    </comment>
    <comment ref="I23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проезд командировка</t>
        </r>
      </text>
    </comment>
    <comment ref="I19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квартирные 30 дней</t>
        </r>
      </text>
    </comment>
    <comment ref="I24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услуги банка сняла</t>
        </r>
      </text>
    </comment>
    <comment ref="I33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Хамзина 15 сут.-8250,00
Нач.ФБО (на курсы) 15*550=8250,00
вид расходоа 122
вид расхода 122
квартирные 30 суток - 4950,00
Вовнянко+2 иждивенца до Санкт-Петербурга
добавляю:
сут 20 дней-11000,00
кварт 20 дней-3300,00</t>
        </r>
      </text>
    </comment>
    <comment ref="I39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54000-телефон
7200- интернет порт
168000-интернет</t>
        </r>
      </text>
    </comment>
    <comment ref="I42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услуги почтовой связи</t>
        </r>
      </text>
    </comment>
    <comment ref="I43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28000+24000,00-проезд в командировку
9750-доставка груза</t>
        </r>
      </text>
    </comment>
    <comment ref="I40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гарант-108000,00
изготовление эцп-6000,00
карапищенко сайт-33500,00</t>
        </r>
      </text>
    </comment>
    <comment ref="I41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картриджи, бумага</t>
        </r>
      </text>
    </comment>
    <comment ref="I45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Из расчета 21913,31 с фондами в месяц (17241,00 с НДФЛ, 15000,00 на руки)
вовнянко за Хамзину 3 месяца - 21913,31*3=65739,93
Хамзина за Вовнянко 2 месяца - 21913,31*2=43826,62
комарова за Воронину 2 месяца - 21913,31*2=43826,62
ООО "КамТендер" (Притчина)12мес*25000=300000,00
Услуги банка-25601,23 </t>
        </r>
        <r>
          <rPr>
            <b/>
            <sz val="9"/>
            <rFont val="Tahoma"/>
            <family val="2"/>
          </rPr>
          <t>сняла</t>
        </r>
        <r>
          <rPr>
            <sz val="9"/>
            <rFont val="Tahoma"/>
            <family val="0"/>
          </rPr>
          <t xml:space="preserve">
20000,00-публикация решения в газете
30000,00-курсы повышения квалификации</t>
        </r>
      </text>
    </comment>
    <comment ref="I47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канцелярка, моющие
700,00-почтовые пластиковые конверты</t>
        </r>
      </text>
    </comment>
    <comment ref="I50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налог на имущество</t>
        </r>
      </text>
    </comment>
    <comment ref="I51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транспортный налог</t>
        </r>
      </text>
    </comment>
    <comment ref="I52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пени, штрафы</t>
        </r>
      </text>
    </comment>
    <comment ref="I82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суточные 14 суток-7700,00
квартирные 14 суток - 2310,00
150000,00 монахова проезд
52223,70-бокмаер проезд</t>
        </r>
      </text>
    </comment>
    <comment ref="I88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168000,00-интернет
36000,00-телефон</t>
        </r>
      </text>
    </comment>
    <comment ref="I91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28000,00-проезд в командировку
29750-доставка груза</t>
        </r>
      </text>
    </comment>
    <comment ref="I93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46289,82 уборщица за бокмаер 2 мес. В мес.23144,91 с фондами (из расчета начисление 18210,00)</t>
        </r>
      </text>
    </comment>
    <comment ref="I89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31000-продление подписки ИТС на 12мес 1С
14000-обновление отчетности 5 часов 1С
МЦФР-45000,00 подписка на 6мес+29000,00 (на 1 год)
Монахова-10000,00 изготовление ЭЦП
СБИС Воронина-18000,00 ЭЦП</t>
        </r>
      </text>
    </comment>
    <comment ref="I90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картриджи</t>
        </r>
      </text>
    </comment>
    <comment ref="I94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Монахова за Колобову-2мес-43826,62 (21913,31 в мес.с фондами)
Колобова за Монахову-2мес-43826,62 (21913,31 в мес.с фондами)
Воронина за Комарову-2мес-43826,62 (21913,31 в мес.с фондами)
Петрушкова отпуск-2мес- 33683,26 (16841,63 в мес.с фондами)
Пиньтя-2922,03*12мес=35064,36
Услуги банка-24002,12 </t>
        </r>
        <r>
          <rPr>
            <b/>
            <sz val="9"/>
            <rFont val="Tahoma"/>
            <family val="2"/>
          </rPr>
          <t>сняла</t>
        </r>
        <r>
          <rPr>
            <sz val="9"/>
            <rFont val="Tahoma"/>
            <family val="0"/>
          </rPr>
          <t xml:space="preserve">
монахова курсы 44ФЗ-50000,00
бухгалтер курсы 20000,00</t>
        </r>
      </text>
    </comment>
    <comment ref="I95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шкафы офисные
принтер-30000,00</t>
        </r>
      </text>
    </comment>
    <comment ref="I96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клавиатура и мышки на компьютер</t>
        </r>
      </text>
    </comment>
    <comment ref="I101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канцелярка</t>
        </r>
      </text>
    </comment>
    <comment ref="I116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канцелярка</t>
        </r>
      </text>
    </comment>
    <comment ref="I126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картриджи-21000,00
бумага для принтера -6000,00</t>
        </r>
      </text>
    </comment>
    <comment ref="I137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Ремонт и реконструкция межквартальных и придомовых территорий участок по ул.Левченко 14, ул.Левченко 18, ул.Левченко 20, ул.Левченко 27, ул.Левченко 31 (за счет средств дорожного фонда)
остаток на 01.01.2017-3332832,18
</t>
        </r>
        <r>
          <rPr>
            <b/>
            <sz val="9"/>
            <rFont val="Tahoma"/>
            <family val="2"/>
          </rPr>
          <t>добавляю 63339,23 уточненный прогноз акцизов</t>
        </r>
      </text>
    </comment>
    <comment ref="I164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выполнение технической инвентаризации, выполнение работ по изготовлению
технических планов (паспортов) на объекты жилищного фонда на территории
МО-СП "село Ивашка"</t>
        </r>
      </text>
    </comment>
    <comment ref="I170" authorId="0">
      <text>
        <r>
          <rPr>
            <b/>
            <sz val="9"/>
            <rFont val="Tahoma"/>
            <family val="0"/>
          </rPr>
          <t>Катя:
РЕМОНТ СИСТЕМ ВОДООТВЕДЕНИЯ</t>
        </r>
        <r>
          <rPr>
            <sz val="9"/>
            <rFont val="Tahoma"/>
            <family val="0"/>
          </rPr>
          <t xml:space="preserve">
51267826,39
</t>
        </r>
      </text>
    </comment>
    <comment ref="I192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взносы фонд капремонта</t>
        </r>
      </text>
    </comment>
    <comment ref="I194" authorId="0">
      <text>
        <r>
          <rPr>
            <b/>
            <sz val="9"/>
            <rFont val="Tahoma"/>
            <family val="0"/>
          </rPr>
          <t>Катя:
СУБСИДИИ НА РЕМОНТ ФАСАДОВ</t>
        </r>
        <r>
          <rPr>
            <sz val="9"/>
            <rFont val="Tahoma"/>
            <family val="0"/>
          </rPr>
          <t xml:space="preserve">
школьная 9-1382164,01 (оплачено)</t>
        </r>
      </text>
    </comment>
    <comment ref="I204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субсидия МОРОШКА</t>
        </r>
      </text>
    </comment>
    <comment ref="I213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субсидия СТИМУЛ</t>
        </r>
      </text>
    </comment>
    <comment ref="I229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приобретение и доставка столбов ЛЭП</t>
        </r>
      </text>
    </comment>
    <comment ref="I242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детская площадка с учетом доставки-300000,00</t>
        </r>
      </text>
    </comment>
    <comment ref="I247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уличное освещение</t>
        </r>
      </text>
    </comment>
    <comment ref="I254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Уваров
из расчета 28736 начисление в месяц на руки 25000,00
Пасюк
из расчета начисление 13793 в месяц (на руки 12 тысяч)
Баранникова
из расчета 17241 начисление (на руки 15000,00)
Коробко
из расчета 17241 начисление (на руки 15000,00)
НЕМЕНУЩИЙ
откачка ЖБО из расчета 34483,00 в месяц начисление (на руки 30000,00)
добавляю на случай 20000,00+300000,00
2 рабочих сбор мусора 17241,00 начисление 5мес 15 на руки</t>
        </r>
      </text>
    </comment>
    <comment ref="I255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мешки 50шт-3000
пакеты на урны 50упак-20000
перчатки хб 100шт-5000
перчатки резин 30 пар-3000
краска забор 10 банок-1500
кисточки для краски 5шт-1000
масло моторное-350000,00
гсм зимний-177000,00
гсм летний-276000,00</t>
        </r>
      </text>
    </comment>
    <comment ref="I260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Рудаков с фондами
начисление 57471,00 на руки 50000,00</t>
        </r>
      </text>
    </comment>
    <comment ref="I269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Замена ветхих и аварийных сетей
теплоснабжения строительная север
ЗАМЕНА ТРУБ</t>
        </r>
      </text>
    </comment>
    <comment ref="I282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(доставка теплового счетчика ул.Левченко д.4 до Ивашки)</t>
        </r>
      </text>
    </comment>
    <comment ref="I283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пуско-наладочные работы коллективного прибора учета на системе теплоснабжения жилого дома №4 ул.Левченко</t>
        </r>
      </text>
    </comment>
    <comment ref="I284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Установка коллективного прибора учета на системе теплоснабжения жилого дома №4 ул.Левченко</t>
        </r>
      </text>
    </comment>
    <comment ref="I285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приобретение коллективного прибора учета на системе теплоснабжения жилого дома №4 ул.Левченко</t>
        </r>
      </text>
    </comment>
    <comment ref="I300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1200000,00-капремонт водовода 800м</t>
        </r>
      </text>
    </comment>
    <comment ref="I343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15400,00-суточные 28 суток
4620,00-квартирный 28 суток
Воронина проезд-200000,00
Хрипунова проезд 180000,00
Довгий проезд 11400,00
7000,00-Гоменюк проезд учеба</t>
        </r>
      </text>
    </comment>
    <comment ref="I349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абонплата телефон</t>
        </r>
      </text>
    </comment>
    <comment ref="I350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картриджи</t>
        </r>
      </text>
    </comment>
    <comment ref="I351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ЗПО, конверты маркированные</t>
        </r>
      </text>
    </comment>
    <comment ref="I352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48000,00-проезд в командировку
30000,00-доставка груза</t>
        </r>
      </text>
    </comment>
    <comment ref="I354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уборщица 2 мес, в месяц 23144,91 с фондами. Из расчета 18210,00 в месяц начисление
рабочий 2 мес, в месяц 12947,8 с фондами. Из расчета 10187,10 в месяц начисление
160000,00-обслуживание пожарной сигнализации
</t>
        </r>
        <r>
          <rPr>
            <b/>
            <sz val="9"/>
            <rFont val="Tahoma"/>
            <family val="2"/>
          </rPr>
          <t>текущий ремонт</t>
        </r>
        <r>
          <rPr>
            <sz val="9"/>
            <rFont val="Tahoma"/>
            <family val="0"/>
          </rPr>
          <t xml:space="preserve">
309047,00 -тамбур, 
502418,00 -стены фойе, 
153893,67 -полы 2 этаж, 
58124,00 -электрика, 
370911,00 -отопление и сантехника, 
227151,00 -окна двери 2 этаж, 
482855,00 -потолки 2 этаж, 
533091,00 -стены 2 этаж, 
516752,00 -потолки фойе,
 124874,00 -колонны фойе, 
221500,00 -ремонт лестницы
добавила 121293,62</t>
        </r>
      </text>
    </comment>
    <comment ref="I355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8000,00-подписка журналы
исп.обяз.бухгалтера 2мес*21913,31 в мес.с. Фондами из расчета 17241,00 начисление в месяц
Услуги банка-24624,31
20000,00-формирование и размещение план-графика закупок</t>
        </r>
      </text>
    </comment>
    <comment ref="I357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1480000,00-световое оборудование
6000,00-электролобзик
8000,00-углошлифовальная машинка
снимаю 173000,00</t>
        </r>
      </text>
    </comment>
    <comment ref="I358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канцтовары
моющие чистящие
инструменты</t>
        </r>
      </text>
    </comment>
    <comment ref="I361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налог на имущество</t>
        </r>
      </text>
    </comment>
    <comment ref="I362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пени, штрафы</t>
        </r>
      </text>
    </comment>
    <comment ref="I371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прохоренкова</t>
        </r>
      </text>
    </comment>
    <comment ref="I379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ритуальные услуги</t>
        </r>
      </text>
    </comment>
    <comment ref="I390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подарки</t>
        </r>
      </text>
    </comment>
    <comment ref="I388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доставка подарков</t>
        </r>
      </text>
    </comment>
    <comment ref="I46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флагшток-30000,00
флаг-20000,00
44000.00-сервер</t>
        </r>
      </text>
    </comment>
    <comment ref="I182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частичный ремонт фасадов:
Черемушки 13-500000,00
Черемушки 16, Юрьева 7-500000,00</t>
        </r>
      </text>
    </comment>
    <comment ref="I183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приобретение материалов</t>
        </r>
      </text>
    </comment>
    <comment ref="I202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ремонт отопления юрьева 17 кв.9 ГПД
добавляю 300000,00</t>
        </r>
      </text>
    </comment>
    <comment ref="I234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доставка техники самосвал, вакуумная машина, трактор
</t>
        </r>
      </text>
    </comment>
    <comment ref="I235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покупка техники
самосвал-4400000,00
вакуум.машина-3847500,00
трактор ВТГ 90А-5000000,00</t>
        </r>
      </text>
    </comment>
    <comment ref="I236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запчасти на технику</t>
        </r>
      </text>
    </comment>
    <comment ref="I241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доставка площадки</t>
        </r>
      </text>
    </comment>
    <comment ref="I305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установка насосной станции</t>
        </r>
      </text>
    </comment>
    <comment ref="I313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приобретение насосоной станции</t>
        </r>
      </text>
    </comment>
    <comment ref="I309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софинансирование насосная станция</t>
        </r>
      </text>
    </comment>
    <comment ref="I277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приобретение труб</t>
        </r>
      </text>
    </comment>
    <comment ref="I273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софинансирование приобретение труб</t>
        </r>
      </text>
    </comment>
    <comment ref="I185" authorId="0">
      <text>
        <r>
          <rPr>
            <b/>
            <sz val="9"/>
            <rFont val="Tahoma"/>
            <family val="0"/>
          </rPr>
          <t>Катя:</t>
        </r>
        <r>
          <rPr>
            <sz val="9"/>
            <rFont val="Tahoma"/>
            <family val="0"/>
          </rPr>
          <t xml:space="preserve">
лиманный 8-3300000,00
левченко 33-3300000,00
левченко 31-3700000,00
левченко 34-3300000,00
черемушки 16-5200000,00
левченко 14-5200000,00
школьная 9-5200000,00
левченко 27-3700000,00
юрьева 7-5200000,00
речная 27-5200000,00
левченко 4-5200000,00
</t>
        </r>
      </text>
    </comment>
  </commentList>
</comments>
</file>

<file path=xl/sharedStrings.xml><?xml version="1.0" encoding="utf-8"?>
<sst xmlns="http://schemas.openxmlformats.org/spreadsheetml/2006/main" count="4538" uniqueCount="405">
  <si>
    <t>941</t>
  </si>
  <si>
    <t>Администрация муниципального образования - сельское поселение "село Ивашка"</t>
  </si>
  <si>
    <t>Наименование показателя</t>
  </si>
  <si>
    <t>Раздел</t>
  </si>
  <si>
    <t>Подраздел</t>
  </si>
  <si>
    <t>Годовой объем ассигнований</t>
  </si>
  <si>
    <t>1</t>
  </si>
  <si>
    <t>01</t>
  </si>
  <si>
    <t>03</t>
  </si>
  <si>
    <t>04</t>
  </si>
  <si>
    <t>Другие общегосударственные вопросы</t>
  </si>
  <si>
    <t>2</t>
  </si>
  <si>
    <t>02</t>
  </si>
  <si>
    <t>3</t>
  </si>
  <si>
    <t>10</t>
  </si>
  <si>
    <t>5</t>
  </si>
  <si>
    <t>05</t>
  </si>
  <si>
    <t>Жилищное хозяйство</t>
  </si>
  <si>
    <t>6</t>
  </si>
  <si>
    <t>08</t>
  </si>
  <si>
    <t>Культура</t>
  </si>
  <si>
    <t>7</t>
  </si>
  <si>
    <t>11</t>
  </si>
  <si>
    <t>Целевая статья</t>
  </si>
  <si>
    <t>Вид расходов</t>
  </si>
  <si>
    <t>Резервные фонды</t>
  </si>
  <si>
    <t>Благоустройство</t>
  </si>
  <si>
    <t>Глава муниципального образования</t>
  </si>
  <si>
    <t>4</t>
  </si>
  <si>
    <t>Функционирование высшего должностного лица субъекта Российской Федерации и муниципального образования</t>
  </si>
  <si>
    <t>13</t>
  </si>
  <si>
    <t>Мобилизационная и вневойсковая подготовка</t>
  </si>
  <si>
    <t>Другие вопросы в области физической культуры и спорта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</si>
  <si>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</si>
  <si>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</si>
  <si>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</si>
  <si>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</si>
  <si>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</si>
  <si>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Органы юстиции</t>
  </si>
  <si>
    <t>Другие вопросы в области социальной политики</t>
  </si>
  <si>
    <t>07</t>
  </si>
  <si>
    <t>06</t>
  </si>
  <si>
    <t>Другие вопросы в области национальной экономики</t>
  </si>
  <si>
    <t>300</t>
  </si>
  <si>
    <t>Социальное обеспечение и иные выплаты населению</t>
  </si>
  <si>
    <t>12</t>
  </si>
  <si>
    <t>Непрограммные расходы.</t>
  </si>
  <si>
    <t>тыс.рублей</t>
  </si>
  <si>
    <t>№</t>
  </si>
  <si>
    <t>ОБЩЕГОСУДАРСТВЕННЫЕ ВОПРОСЫ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</si>
  <si>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</si>
  <si>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</si>
  <si>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</si>
  <si>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</si>
  <si>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</si>
  <si>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</si>
  <si>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НАЦИОНАЛЬНАЯ ЭКОНОМИКА</t>
  </si>
  <si>
    <t>ЖИЛИЩНО-КОММУНАЛЬНОЕ ХОЗЯЙСТВО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</si>
  <si>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</si>
  <si>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</si>
  <si>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</si>
  <si>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</si>
  <si>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</si>
  <si>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Всего расходов:</t>
  </si>
  <si>
    <t xml:space="preserve"> Резервный фонд местной администрации</t>
  </si>
  <si>
    <t>Захоронение безродных граждан</t>
  </si>
  <si>
    <t>Мероприятия в области спорта и физической культуры</t>
  </si>
  <si>
    <t>Глава</t>
  </si>
  <si>
    <t>расходы за счет субвенции из краевого бюджета</t>
  </si>
  <si>
    <t>Дорожное хозяйство (дорожные фонды)</t>
  </si>
  <si>
    <t>Реализация  мероприятий соответствующей подпрограммы в рамках соответствующей муниципальной программы</t>
  </si>
  <si>
    <t>Другие вопросы в области жилищно-коммунального хозяйства</t>
  </si>
  <si>
    <t>Аппарат администрации</t>
  </si>
  <si>
    <t>Муниципальная программа "Энергоэффективность, развитие энергетики и коммунального хозяйства, обеспечение жителей  с. Ивашка коммунальными услугами и услугами по благоустройству территории на 2014-2018 годы"</t>
  </si>
  <si>
    <t>Подпрограмма "Комплексное благоустройство сельского поселения "село Ивашка" на 2014-2018 годы"</t>
  </si>
  <si>
    <t xml:space="preserve"> Подпрограмма "Энергосбережение и повышение энергетической эффективности в с. Ивашка"</t>
  </si>
  <si>
    <t xml:space="preserve"> Подпрограмма "Чистая вода в с. Ивашка"</t>
  </si>
  <si>
    <t>Муниципальная программа "Обеспечение доступным и комфортным жильем жителей с. Ивашка на 2014-2018 годы"</t>
  </si>
  <si>
    <t>Код бюджетной классификации</t>
  </si>
  <si>
    <t>Годовой объем</t>
  </si>
  <si>
    <t>Источники финансирования дефицита местного бюджета: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</si>
  <si>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</si>
  <si>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</si>
  <si>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</si>
  <si>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</si>
  <si>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</si>
  <si>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</si>
  <si>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</si>
  <si>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</si>
  <si>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</si>
  <si>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</si>
  <si>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</si>
  <si>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</si>
  <si>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</si>
  <si>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</si>
  <si>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</si>
  <si>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</si>
  <si>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</si>
  <si>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</si>
  <si>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Муниципальная программа "Комплексное развитие систем коммунальной инфраструктуры муниципального образования - сельское поселение "село Ивашка" на 2014-2018 годы"</t>
  </si>
  <si>
    <t>Коммунальное хозяйство</t>
  </si>
  <si>
    <t>Доплаты к пенсиям лицам, замещавшим муниципальные должности</t>
  </si>
  <si>
    <t>Всего</t>
  </si>
  <si>
    <t xml:space="preserve">к Решению Совета депутатов СП "село Ивашка" </t>
  </si>
  <si>
    <t xml:space="preserve">Муниципальная программа "Комплексное развитие систем коммунальной инфраструктуры муниципального образования - сельское поселение "село Ивашка" на 2014-2018 годы"
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</si>
  <si>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</si>
  <si>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</si>
  <si>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</si>
  <si>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</si>
  <si>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</si>
  <si>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</si>
  <si>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Муниципальная программа "Развитие малого и среднего предпринимательства в сельском поселении "село Ивашка" на 2015-2017 годы"</t>
  </si>
  <si>
    <t>Приложение 1</t>
  </si>
  <si>
    <t xml:space="preserve"> Подпрограмма "Капитальный ремонт многоквартирных домов в с. Ивашка"</t>
  </si>
  <si>
    <t>№ п/п</t>
  </si>
  <si>
    <t xml:space="preserve">Наименование муниципальной программы </t>
  </si>
  <si>
    <t>Муниципальная программа "Профилактика правонарушений, терроризма, экстремизма, наркомании и алкоголизма на территории муниципального образования - сельское поселение "село Ивашка" на 2014-2018 годы"</t>
  </si>
  <si>
    <t>99 0 00 00000</t>
  </si>
  <si>
    <t>99 0 00 10020</t>
  </si>
  <si>
    <t>99 0 00 10010</t>
  </si>
  <si>
    <t>99 0 00 10040</t>
  </si>
  <si>
    <t>02 0 00 00000</t>
  </si>
  <si>
    <t>02 3 00 00000</t>
  </si>
  <si>
    <t xml:space="preserve"> Подпрограмма "Профилактика терроризма и экстремизма в Камчатском крае"</t>
  </si>
  <si>
    <t>02 3 01 00000</t>
  </si>
  <si>
    <t>Основное мероприятие "Издание и размещение пррдуктов наглядной агитации и социальной рекламы в целях гармонизации межэтнических отношений и профилактики экстремизма среди населения МО-СП "село Ивашка";
Подготовка и изготовление учебно-методических, информационных материалов и наглядной агитации для информирования школьников, учащейся молодежи и населения МО-СП "село Ивашка" с целью профилактики терроризма и экстремизма, а текже минимизации и ликвидации последствий их проявления"</t>
  </si>
  <si>
    <t>02 3 01 09990</t>
  </si>
  <si>
    <t>Расходы на обеспечение деятельности по хозяйственному обслуживанию</t>
  </si>
  <si>
    <t>99 0 00 10050</t>
  </si>
  <si>
    <t>Осуществление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</si>
  <si>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</si>
  <si>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99 0 00 51180</t>
  </si>
  <si>
    <t>99 0 00 59300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</si>
  <si>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</si>
  <si>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01 0 00 00000</t>
  </si>
  <si>
    <t>01 3 00 00000</t>
  </si>
  <si>
    <t>01 3 01 00000</t>
  </si>
  <si>
    <t>Основное мероприятие "Капитальный ремонт и ремонт автомобильных дорог общего пользования (в том числе элементов улично-дорожной сети, включая тротуары и парковки), дворовые территории многоквартирных домов и проездов к ним</t>
  </si>
  <si>
    <t>01 3 01 09990</t>
  </si>
  <si>
    <t>Основное мероприятие "Проведение мероприятий, направленных на ремонт ветхих и аварийных сетей"</t>
  </si>
  <si>
    <t>01 1 00 00000</t>
  </si>
  <si>
    <t>01 1 01 00000</t>
  </si>
  <si>
    <t>01 1 01 09990</t>
  </si>
  <si>
    <t>01 1 04 09990</t>
  </si>
  <si>
    <t>01 1 04 00000</t>
  </si>
  <si>
    <t>Основное мероприятие "Проведение мероприятий по установке коллективных (общедомовых) приборов учета в многоквартирных домах"</t>
  </si>
  <si>
    <t>05 0 00 00000</t>
  </si>
  <si>
    <t>05 0 01 00000</t>
  </si>
  <si>
    <t>Основное мероприятие "Предоставление грантов
 начинающим субъектам малого 
предпринимательства в форме субсидий
 индивидуальным предпринимателям и 
юридическим лицам на создание собственного
 бизнеса"</t>
  </si>
  <si>
    <t>05 0 01 09990</t>
  </si>
  <si>
    <t>05 0 02 00000</t>
  </si>
  <si>
    <t>Основное мероприятие "Функционирование
 консультационного (дистанционного) пункта"</t>
  </si>
  <si>
    <t>05 0 02 09990</t>
  </si>
  <si>
    <t>01 4 00 00000</t>
  </si>
  <si>
    <t>01 4 01 00000</t>
  </si>
  <si>
    <t>Основное мероприятие "Капитальный ремонт многоквартирных домов"</t>
  </si>
  <si>
    <t>01 4 01 09990</t>
  </si>
  <si>
    <t>99 0 00 10060</t>
  </si>
  <si>
    <t>Взносы на капитальный ремонт общего имущества многоквартирных домов</t>
  </si>
  <si>
    <t>03 0 00 00000</t>
  </si>
  <si>
    <t>03 8 00 00000</t>
  </si>
  <si>
    <t>03 8 01 00000</t>
  </si>
  <si>
    <t>Основное мероприятие "Снос и разборка ветхого и аварийного жилья"</t>
  </si>
  <si>
    <t>03 8 01 09990</t>
  </si>
  <si>
    <t>04 0 00 00000</t>
  </si>
  <si>
    <t>04 1 00 00000</t>
  </si>
  <si>
    <t>Основное мероприятие "Мероприятия направленные на развитие систем теплоснабжения"</t>
  </si>
  <si>
    <t>04 1 01 00000</t>
  </si>
  <si>
    <t>04 1 01 09990</t>
  </si>
  <si>
    <t>04 1 02 00000</t>
  </si>
  <si>
    <t>Основное мероприятие "Мероприятя направленные на развитие систем водоснабжения"</t>
  </si>
  <si>
    <t>04 1 02 09990</t>
  </si>
  <si>
    <t>01 3 03 00000</t>
  </si>
  <si>
    <t>Основное мероприятие "Ремонт и реконструкция уличных сетей наружного освещения"</t>
  </si>
  <si>
    <t>01 3 03 09990</t>
  </si>
  <si>
    <t>Основное мероприятие "Расходы на оплату уличного освещения"</t>
  </si>
  <si>
    <t>01 3 07 00000</t>
  </si>
  <si>
    <t>01 3 07 09990</t>
  </si>
  <si>
    <t>04 1 03 09990</t>
  </si>
  <si>
    <t>01 2 00 00000</t>
  </si>
  <si>
    <t>99 0 00 10090</t>
  </si>
  <si>
    <t>99 0 00 10100</t>
  </si>
  <si>
    <t>99 0 00 10070</t>
  </si>
  <si>
    <t>99 0 00 10080</t>
  </si>
  <si>
    <t>Подпрограмма "Обеспечение реализации муниципальной программы"</t>
  </si>
  <si>
    <t xml:space="preserve">  "О бюджете МО-СП "село Ивашка" на 2017 год </t>
  </si>
  <si>
    <t>Источники финансирования дефицита местного бюджета на 2017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</si>
  <si>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</t>
  </si>
  <si>
    <t>Ведомственная структура расходов местного бюджета на 2017 год</t>
  </si>
  <si>
    <t xml:space="preserve">Распределение бюджетных ассигнований на реализацию муниципальных программ
 на 2017 год </t>
  </si>
  <si>
    <t>КОСГУ</t>
  </si>
  <si>
    <t>52</t>
  </si>
  <si>
    <t>120</t>
  </si>
  <si>
    <t>Расходы на выплаты персоналу государственных (муниципальных) органов</t>
  </si>
  <si>
    <t>121</t>
  </si>
  <si>
    <t>211</t>
  </si>
  <si>
    <t>Фонд оплаты труда государственных (муниципальных) органов</t>
  </si>
  <si>
    <t>122</t>
  </si>
  <si>
    <t>212</t>
  </si>
  <si>
    <t>Иные выплаты персоналу государственных (муниципальных) органов, за исключением фонда оплаты труда</t>
  </si>
  <si>
    <t>222</t>
  </si>
  <si>
    <t>226</t>
  </si>
  <si>
    <t>129</t>
  </si>
  <si>
    <t>213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</si>
  <si>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</si>
  <si>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</si>
  <si>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</si>
  <si>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</si>
  <si>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</si>
  <si>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</si>
  <si>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242</t>
  </si>
  <si>
    <t>221</t>
  </si>
  <si>
    <t>Закупка товаров, работ, услуг в сфере информационно-коммуникационных технологий</t>
  </si>
  <si>
    <t>340</t>
  </si>
  <si>
    <t>223</t>
  </si>
  <si>
    <t>310</t>
  </si>
  <si>
    <t>850</t>
  </si>
  <si>
    <t>Уплата налогов, сборов и иных платежей</t>
  </si>
  <si>
    <t>851</t>
  </si>
  <si>
    <t>290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</si>
  <si>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</si>
  <si>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</si>
  <si>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</si>
  <si>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</si>
  <si>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</si>
  <si>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</si>
  <si>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</si>
  <si>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</si>
  <si>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</si>
  <si>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</si>
  <si>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</si>
  <si>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</si>
  <si>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</si>
  <si>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</si>
  <si>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</si>
  <si>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225</t>
  </si>
  <si>
    <t>03 1 00 00000</t>
  </si>
  <si>
    <t>Подпрограмма "Стимулирование развития жилищного строительства в с.Ивашка"</t>
  </si>
  <si>
    <t>03 1 01 00000</t>
  </si>
  <si>
    <t>Основное мероприятие "Разработка проектов планировки совмещенных с проектами межевания территорий поселения"</t>
  </si>
  <si>
    <t>03 1 01 09990</t>
  </si>
  <si>
    <t xml:space="preserve"> Подпрограмма "Энергосбережение и повышение энергетической эффективности в с.Ивашка"</t>
  </si>
  <si>
    <t>01 1 02 00000</t>
  </si>
  <si>
    <t>Основное мероприятие "Мероприятия направленные на проведение технического учета и инвентаризации объектов топливно-энергетического и жилищно-коммунального комплекса"</t>
  </si>
  <si>
    <t>01 1 02 09990</t>
  </si>
  <si>
    <t>243</t>
  </si>
  <si>
    <t>Закупка товаров, работ, услуг в целях капитального ремонта государственного (муниципального) имущества</t>
  </si>
  <si>
    <t>600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</si>
  <si>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</si>
  <si>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 тепло-, водо-, электроснабжения, водоотведения, сбора и вывоза твердых и жидких бытовых отходов"</t>
  </si>
  <si>
    <t>04 1 04 00000</t>
  </si>
  <si>
    <t>Основное мероприятие "Мероприятия направленные на развитие систем водоотведения"</t>
  </si>
  <si>
    <t>04 1 04 09990</t>
  </si>
  <si>
    <t>01 3 04 00000</t>
  </si>
  <si>
    <t>Основное мероприятие "Приобетение строительно-дорожной и коммунальной техники"</t>
  </si>
  <si>
    <t>01 3 04 09990</t>
  </si>
  <si>
    <t>01 3 05 00000</t>
  </si>
  <si>
    <t>Основное мероприятие "Установка, проектирование, восстановление малых и архитектурных форм и детских площадок"</t>
  </si>
  <si>
    <t>01 3 05 09990</t>
  </si>
  <si>
    <t>04 1 03 00000</t>
  </si>
  <si>
    <t>Основное мероприятие "Мероприятия направленные на развитие систем сбора и вывоза твердых и жидких бытовых отходов"</t>
  </si>
  <si>
    <t>04 1 06 00000</t>
  </si>
  <si>
    <t>Основное мероприятие "Мероприятия направленные на содержание дорог общего пользования местного значения в рамках благоустройства"</t>
  </si>
  <si>
    <t>04 1 06 09990</t>
  </si>
  <si>
    <t>Решение вопросов местного значения муниципального района (городского округа, поселения) в рамках соответствующей государственной программы Камчатского края (софинансирование за счет средств местного бюджета)</t>
  </si>
  <si>
    <t>01 1 01 40062</t>
  </si>
  <si>
    <t>Решение вопросов местного значения муниципального района (городского округа, поселения) в рамках соответствующей государственной программы Камчатского края</t>
  </si>
  <si>
    <t>01 1 04 S0066</t>
  </si>
  <si>
    <t>01 1 04 40062</t>
  </si>
  <si>
    <t>01 2 01 00000</t>
  </si>
  <si>
    <t>Основное мероприятие "Проведение технических мероприятий, направленных на решение вопросов по улучшению работы систем водоснабжения и водоотведения"</t>
  </si>
  <si>
    <t>01 2 01 40062</t>
  </si>
  <si>
    <t>Осуществление государственных полномочий Камчатского края по вопросам установления нормативов накопления твердых коммунальных отходов в Камчатском крае</t>
  </si>
  <si>
    <t>06 0 00 00000</t>
  </si>
  <si>
    <t>Муниципальная программа "Развитие культуры в муниципальном образовании - сельское поселение "село Ивашка" на 2016-2018 годы"</t>
  </si>
  <si>
    <t>06 5 00 00000</t>
  </si>
  <si>
    <t xml:space="preserve"> Подпрограмма "Обеспечение условий реализации Программы"</t>
  </si>
  <si>
    <t>06 5 01 00000</t>
  </si>
  <si>
    <t>Основное мероприятие "Развитие инфраструктуры в сфере культуры"</t>
  </si>
  <si>
    <t>06 5 01 S0066</t>
  </si>
  <si>
    <t>06 5 01 40062</t>
  </si>
  <si>
    <t>320</t>
  </si>
  <si>
    <t>Социальные выплаты гражданам, кроме публичных нормативных социальных выплат</t>
  </si>
  <si>
    <t>321</t>
  </si>
  <si>
    <t>263</t>
  </si>
  <si>
    <t>Пособия, компенсации и иные социальные выплаты гражданам, кроме публичных нормативных обязательств</t>
  </si>
  <si>
    <t>Обеспечение проведения выборов и референдумов</t>
  </si>
  <si>
    <t>99 0 00 10030</t>
  </si>
  <si>
    <t>Проведение выборов Главы муниципального образования</t>
  </si>
  <si>
    <t>880</t>
  </si>
  <si>
    <t>Специальные расходы</t>
  </si>
  <si>
    <t>01 2 01 09990</t>
  </si>
  <si>
    <t>Закупка товаров, работ, услуг в целях капитального ремонта государственного (муниципального) имущества</t>
  </si>
  <si>
    <t>рублей</t>
  </si>
  <si>
    <t>22</t>
  </si>
  <si>
    <t>8</t>
  </si>
  <si>
    <t>Годовой объем ассигнований на 2017 год</t>
  </si>
  <si>
    <t>от 27.12.2016г. №19</t>
  </si>
  <si>
    <t xml:space="preserve"> Бюджетная роспись к бюджету  МО-СП "село Ивашка"  на 2017 год</t>
  </si>
  <si>
    <t>99 0 00 40300</t>
  </si>
  <si>
    <t>814</t>
  </si>
  <si>
    <t>Иные субсидии юридическим лицам (кроме некоммерческих организаций), индивидуальным предпринимателям, физическим лицам — производителям товаров, работ, услуг</t>
  </si>
  <si>
    <t>632</t>
  </si>
  <si>
    <t>Субсидии (гранты в форме субсидий) на финансовое обеспечение затрат в связи с производством (реализацией) товаров, выполнением работ, оказанием услуг, порядком (правилами) предоставления которых установлено требование о последующем подтверждении их использования в соответствии с условиями и (или) целями предоставления</t>
  </si>
  <si>
    <t>"О внесении изменений в Решение Совета депутатов СП "село Ивашка"</t>
  </si>
  <si>
    <t xml:space="preserve">  "О бюджете МО-СП "село Ивашка" на 2017 год"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</si>
  <si>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2017 год</t>
  </si>
  <si>
    <t>Итого годовой объём 
на 2017 год</t>
  </si>
  <si>
    <t>1 00 00000 00 0000 000</t>
  </si>
  <si>
    <t xml:space="preserve">НАЛОГОВЫЕ И НЕНАЛОГОВЫЕ ДОХОДЫ </t>
  </si>
  <si>
    <t>1 01 00000 00 0000 000</t>
  </si>
  <si>
    <t>Налоги на прибыль, 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</si>
  <si>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</si>
  <si>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</si>
  <si>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</si>
  <si>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</si>
  <si>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</si>
  <si>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</si>
  <si>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</si>
  <si>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</si>
  <si>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</si>
  <si>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</si>
  <si>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</si>
  <si>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</si>
  <si>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</si>
  <si>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</si>
  <si>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</si>
  <si>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 xml:space="preserve">Налоги на совокупный доход                   </t>
  </si>
  <si>
    <t>1 05 03000 01 0000 110</t>
  </si>
  <si>
    <t xml:space="preserve">Единый сельскохозяйственный налог            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</si>
  <si>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</si>
  <si>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</si>
  <si>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</si>
  <si>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</si>
  <si>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1 06 06000 00 0000 110</t>
  </si>
  <si>
    <t xml:space="preserve">Земельный налог                              </t>
  </si>
  <si>
    <t>1 08 00000 00 0000 000</t>
  </si>
  <si>
    <t>Государственная пошлина</t>
  </si>
  <si>
    <t>1 08 04000 01 0000 000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</si>
  <si>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</si>
  <si>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</si>
  <si>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</si>
  <si>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</si>
  <si>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</si>
  <si>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</si>
  <si>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</si>
  <si>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</si>
  <si>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</si>
  <si>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1 16 00000 00 0000 000</t>
  </si>
  <si>
    <t xml:space="preserve">Штрафы, санкции, возмещение ущерба           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</si>
  <si>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</si>
  <si>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</si>
  <si>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</si>
  <si>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</si>
  <si>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1 17 05000 00 0000 180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</si>
  <si>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</si>
  <si>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</si>
  <si>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</si>
  <si>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</si>
  <si>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</si>
  <si>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 бюджетов бюджетной системы Российской Федерации</t>
  </si>
  <si>
    <t>2 02 10000 00 0000 151</t>
  </si>
  <si>
    <t xml:space="preserve">Дотации бюджетам субъектов Российской Федерации и муниципальных образований </t>
  </si>
  <si>
    <t>2 02 15001 10 0000 151</t>
  </si>
  <si>
    <t>Дотации бюджетам сельских поселений на выравнивание бюджетной обеспеченности</t>
  </si>
  <si>
    <t>2 02 02000 00 0000 151</t>
  </si>
  <si>
    <t>Субсидии бюджетам бюджетной системы Российской Федерации (межбюджетные субсидии)</t>
  </si>
  <si>
    <t>2 02 02999 10 0000 151</t>
  </si>
  <si>
    <t xml:space="preserve"> Прочие субсидии бюджетам поселений (по программе "Энергоэффективноасть, развитие энергетики и коммунального хозяйства, обеспечение жителей населённых пунктов Камчатского края коммунальными услугами и услугами по благоустройству территорий на 2014-2018 годы". Подпрограмма "Чистая вода в Камчатском крае".)</t>
  </si>
  <si>
    <t>Прочие субсидии бюджетам сельских поселений (по программе "Энергоэффективность, развитие энергетики и коммунального хозяйства, обеспечение жителей населённых пунктов Камчатского края коммунальными услугами и услугами по благоустройству территорий на 2014-2018 годы". Подпрограмма "Энергосбережение и повышение энергетической эффективности в Камчатском крае".)</t>
  </si>
  <si>
    <t>Прочие субсидии бюджетам поселений (по программе  "Энергоэффективноасть, развитие энергетики и коммунального хозяйства, обеспечение жителей населённых пунктов Камчатского края коммунальными услугами и услугами по благоустройству территорий на 2014-2018 годы". Подпрограмма "Благоустройство территорий муниципальных образований".)</t>
  </si>
  <si>
    <t>Прочие субсидии бюджетам поселений (по программе  "Обеспечение доступным и комфортным жильем жителей Камчатского края на 2014-2018 годы". Подпрограмма "Переселение граждан из аварийных жилых домов и непригодных для проживания жилых помещений в Камчатском крае".)</t>
  </si>
  <si>
    <t>2 02 30000 00 0000 151</t>
  </si>
  <si>
    <t>Субвенции бюджетам субъектов Российской Федерации и муниципальных образований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</si>
  <si>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</si>
  <si>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</si>
  <si>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 xml:space="preserve">2 02 35118 10 0000 151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</si>
  <si>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</si>
  <si>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2 02 30024 10 0000 151 </t>
  </si>
  <si>
    <t xml:space="preserve">Субвенции бюджетам сельских поселений  для осуществления государственных полномочий Камчатского края по созданию  административных комиссий в целях привлечения к административной ответственности, предусмотренной законом Камчатского края </t>
  </si>
  <si>
    <t>Субвенции бюджетам сельских поселений  для осуществления государственных полномочий Камчатского края по вопросам установления нормативов накопления твердых коммунальных отходов в Камчатском крае</t>
  </si>
  <si>
    <t>2 02 40000 00 0000 151</t>
  </si>
  <si>
    <t>Иные межбюджетные трансферты</t>
  </si>
  <si>
    <t>2 02 49999 10 0000 151</t>
  </si>
  <si>
    <t>Прочие межбюджетные трансферты, передаваемые бюджетам сельских поселений на выравнивание обеспеченности муниципальных образований по реализации ими их отдельных расходных обязательств</t>
  </si>
  <si>
    <t>2 02 04999 10 0000 151</t>
  </si>
  <si>
    <t>Прочие межбюджетные трансферты, передаваемые бюджетам сельских поселений на  уплату налога на имущество организаций муниципальными учреждениями в Камчатском крае</t>
  </si>
  <si>
    <t>Прочие межбюджетные трансферты, передаваемые бюджетам сельских поселений на  подготовку к отопительному зимнему периоду многоквартирных домов в Камчатском крае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</si>
  <si>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</si>
  <si>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ИТОГО ДОХОДОВ:</t>
  </si>
  <si>
    <t>2 02 20000 00 0000 151</t>
  </si>
  <si>
    <t>2 02 29999 10 0000 151</t>
  </si>
  <si>
    <t xml:space="preserve"> Прочие субсидии бюджетам поселений (по программе "Энергоэффективноасть, развитие энергетики и коммунального хозяйства, обеспечение жителей населённых пунктов Камчатского края коммунальными услугами и услугами по благоустройству территорий". Подпрограмма "Чистая вода в Камчатском крае". Основное мероприятие "Проведение технических мероприятий, направленных на решение вопросов по улучшению работы систем водоснабжения и водоотведения".)</t>
  </si>
  <si>
    <t>Прочие субсидии бюджетам сельских поселений (по программе "Энергоэффективность, развитие энергетики и коммунального хозяйства, обеспечение жителей населённых пунктов Камчатского края коммунальными услугами и услугами по благоустройству территорий". Подпрограмма "Энергосбережение и повышение энергетической эффективности в Камчатском крае". Основное мероприятие "Проведение мероприятий, направленных на ремонт ветхих и аварийных сетей".)</t>
  </si>
  <si>
    <t>01 1 01 S0066</t>
  </si>
  <si>
    <t>01 2 01 S0066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</si>
  <si>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</si>
  <si>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</si>
  <si>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</si>
  <si>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</si>
  <si>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1 13 00000 00 0000 000</t>
  </si>
  <si>
    <t xml:space="preserve">Доходы от оказания платных услуг (работ) и компенсации затрат государства </t>
  </si>
  <si>
    <t>1 13 01000 00 0000 000</t>
  </si>
  <si>
    <t>Доходы от оказания платных услуг (работ)</t>
  </si>
  <si>
    <t>от 14.06.2017 №15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</si>
</sst>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#,##0.00000"/>
    <numFmt numFmtId="181" formatCode="#,##0.0"/>
    <numFmt numFmtId="182" formatCode="#,##0.0000000"/>
    <numFmt numFmtId="183" formatCode="#,##0.000000"/>
    <numFmt numFmtId="184" formatCode="[$-FC19]d\ mmmm\ yyyy\ &quot;г.&quot;"/>
    <numFmt numFmtId="185" formatCode="#,##0.000"/>
    <numFmt numFmtId="186" formatCode="#,##0.0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i/>
      <sz val="10"/>
      <color indexed="10"/>
      <name val="Times New Roman"/>
      <family val="1"/>
    </font>
    <font>
      <sz val="10"/>
      <name val="Courier New Cyr"/>
      <family val="3"/>
    </font>
    <font>
      <i/>
      <sz val="9"/>
      <color indexed="12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6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53" applyNumberFormat="1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5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5" fillId="0" borderId="17" xfId="0" applyFont="1" applyFill="1" applyBorder="1" applyAlignment="1">
      <alignment vertical="top" wrapText="1"/>
    </xf>
    <xf numFmtId="178" fontId="9" fillId="0" borderId="17" xfId="0" applyNumberFormat="1" applyFont="1" applyFill="1" applyBorder="1" applyAlignment="1">
      <alignment wrapText="1"/>
    </xf>
    <xf numFmtId="178" fontId="5" fillId="0" borderId="17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49" fontId="11" fillId="0" borderId="19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4" fillId="0" borderId="19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9" fillId="0" borderId="19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9" fillId="0" borderId="2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right" vertical="center" wrapText="1"/>
    </xf>
    <xf numFmtId="180" fontId="7" fillId="0" borderId="19" xfId="0" applyNumberFormat="1" applyFont="1" applyFill="1" applyBorder="1" applyAlignment="1">
      <alignment horizontal="right" vertical="center" wrapText="1"/>
    </xf>
    <xf numFmtId="178" fontId="8" fillId="0" borderId="19" xfId="0" applyNumberFormat="1" applyFont="1" applyFill="1" applyBorder="1" applyAlignment="1">
      <alignment horizontal="right" vertical="center" wrapText="1"/>
    </xf>
    <xf numFmtId="178" fontId="5" fillId="0" borderId="19" xfId="0" applyNumberFormat="1" applyFont="1" applyFill="1" applyBorder="1" applyAlignment="1">
      <alignment horizontal="right" vertical="center" wrapText="1"/>
    </xf>
    <xf numFmtId="180" fontId="14" fillId="0" borderId="19" xfId="0" applyNumberFormat="1" applyFont="1" applyFill="1" applyBorder="1" applyAlignment="1">
      <alignment horizontal="right" vertical="center" wrapText="1"/>
    </xf>
    <xf numFmtId="180" fontId="9" fillId="0" borderId="19" xfId="0" applyNumberFormat="1" applyFont="1" applyFill="1" applyBorder="1" applyAlignment="1">
      <alignment horizontal="right" vertical="center" wrapText="1"/>
    </xf>
    <xf numFmtId="180" fontId="9" fillId="0" borderId="21" xfId="0" applyNumberFormat="1" applyFont="1" applyFill="1" applyBorder="1" applyAlignment="1">
      <alignment horizontal="right" vertical="center" wrapText="1"/>
    </xf>
    <xf numFmtId="180" fontId="9" fillId="0" borderId="20" xfId="0" applyNumberFormat="1" applyFont="1" applyFill="1" applyBorder="1" applyAlignment="1">
      <alignment horizontal="right" vertical="center" wrapText="1"/>
    </xf>
    <xf numFmtId="178" fontId="7" fillId="0" borderId="19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178" fontId="16" fillId="0" borderId="0" xfId="0" applyNumberFormat="1" applyFont="1" applyFill="1" applyAlignment="1">
      <alignment/>
    </xf>
    <xf numFmtId="2" fontId="5" fillId="0" borderId="19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wrapText="1"/>
    </xf>
    <xf numFmtId="178" fontId="9" fillId="0" borderId="17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178" fontId="8" fillId="0" borderId="17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left" wrapText="1"/>
    </xf>
    <xf numFmtId="178" fontId="5" fillId="0" borderId="17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vertical="center" wrapText="1"/>
    </xf>
    <xf numFmtId="178" fontId="5" fillId="0" borderId="17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 horizontal="justify" wrapText="1"/>
    </xf>
    <xf numFmtId="0" fontId="5" fillId="0" borderId="17" xfId="0" applyFont="1" applyFill="1" applyBorder="1" applyAlignment="1">
      <alignment horizontal="justify" wrapText="1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justify" vertical="center" wrapText="1"/>
    </xf>
    <xf numFmtId="178" fontId="7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justify" vertical="center" wrapText="1"/>
    </xf>
    <xf numFmtId="178" fontId="5" fillId="0" borderId="0" xfId="0" applyNumberFormat="1" applyFont="1" applyFill="1" applyAlignment="1">
      <alignment vertical="center"/>
    </xf>
    <xf numFmtId="178" fontId="7" fillId="0" borderId="17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justify" wrapText="1"/>
    </xf>
    <xf numFmtId="0" fontId="9" fillId="0" borderId="17" xfId="0" applyFont="1" applyFill="1" applyBorder="1" applyAlignment="1">
      <alignment wrapText="1"/>
    </xf>
    <xf numFmtId="178" fontId="8" fillId="0" borderId="17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left" wrapText="1"/>
    </xf>
    <xf numFmtId="178" fontId="5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 vertical="center" wrapText="1"/>
    </xf>
    <xf numFmtId="178" fontId="5" fillId="0" borderId="17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178" fontId="8" fillId="0" borderId="17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8" fontId="5" fillId="0" borderId="1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0" fontId="7" fillId="0" borderId="17" xfId="0" applyFont="1" applyFill="1" applyBorder="1" applyAlignment="1">
      <alignment vertical="center" wrapText="1"/>
    </xf>
    <xf numFmtId="0" fontId="1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№ 6 ГРС 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42" name="Таблица494421443" displayName="Таблица494421443" ref="A19:G274" comment="" totalsRowShown="0">
  <autoFilter ref="A19:G274"/>
  <tableColumns count="7">
    <tableColumn id="1" name="1"/>
    <tableColumn id="3" name="2"/>
    <tableColumn id="4" name="3"/>
    <tableColumn id="5" name="4"/>
    <tableColumn id="6" name="5"/>
    <tableColumn id="7" name="6"/>
    <tableColumn id="8" name="7"/>
  </tableColumns>
  <tableStyleInfo name="TableStyleLight18" showFirstColumn="0" showLastColumn="0" showRowStripes="0" showColumnStripes="0"/>
</table>
</file>

<file path=xl/tables/table2.xml><?xml version="1.0" encoding="utf-8"?>
<table xmlns="http://schemas.openxmlformats.org/spreadsheetml/2006/main" id="447" name="Таблица494421443448" displayName="Таблица494421443448" ref="A19:H279" comment="" totalsRowShown="0">
  <autoFilter ref="A19:H279"/>
  <tableColumns count="8">
    <tableColumn id="1" name="1"/>
    <tableColumn id="274" name="22"/>
    <tableColumn id="3" name="3"/>
    <tableColumn id="4" name="4"/>
    <tableColumn id="5" name="5"/>
    <tableColumn id="6" name="6"/>
    <tableColumn id="7" name="7"/>
    <tableColumn id="8" name="8"/>
  </tableColumns>
  <tableStyleInfo name="TableStyleLight18" showFirstColumn="0" showLastColumn="0" showRowStripes="0" showColumnStripes="0"/>
</table>
</file>

<file path=xl/tables/table3.xml><?xml version="1.0" encoding="utf-8"?>
<table xmlns="http://schemas.openxmlformats.org/spreadsheetml/2006/main" id="441" name="Таблица494421" displayName="Таблица494421" ref="A6:I391" comment="" totalsRowShown="0">
  <autoFilter ref="A6:I391"/>
  <tableColumns count="9">
    <tableColumn id="1" name="1"/>
    <tableColumn id="271" name="12"/>
    <tableColumn id="3" name="2"/>
    <tableColumn id="4" name="3"/>
    <tableColumn id="5" name="4"/>
    <tableColumn id="6" name="5"/>
    <tableColumn id="272" name="52"/>
    <tableColumn id="7" name="6"/>
    <tableColumn id="8" name="7"/>
  </tableColumns>
  <tableStyleInfo name="TableStyleLight1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82" sqref="B82"/>
    </sheetView>
  </sheetViews>
  <sheetFormatPr defaultColWidth="9.140625" defaultRowHeight="12.75"/>
  <cols>
    <col min="1" max="1" width="24.28125" style="55" customWidth="1"/>
    <col min="2" max="2" width="56.7109375" style="55" customWidth="1"/>
    <col min="3" max="3" width="14.140625" style="55" customWidth="1"/>
    <col min="4" max="16384" width="9.140625" style="55" customWidth="1"/>
  </cols>
  <sheetData>
    <row r="1" spans="1:4" ht="18.75">
      <c r="A1" s="174" t="s">
        <v>112</v>
      </c>
      <c r="B1" s="174"/>
      <c r="C1" s="174"/>
      <c r="D1" s="70"/>
    </row>
    <row r="2" spans="1:4" ht="18.75">
      <c r="A2" s="174" t="s">
        <v>103</v>
      </c>
      <c r="B2" s="174"/>
      <c r="C2" s="174"/>
      <c r="D2" s="70"/>
    </row>
    <row r="3" spans="1:4" ht="18.75">
      <c r="A3" s="174" t="s">
        <v>304</v>
      </c>
      <c r="B3" s="174"/>
      <c r="C3" s="174"/>
      <c r="D3" s="70"/>
    </row>
    <row r="4" spans="1:4" ht="18.75">
      <c r="A4" s="174" t="s">
        <v>305</v>
      </c>
      <c r="B4" s="174"/>
      <c r="C4" s="174"/>
      <c r="D4" s="70"/>
    </row>
    <row r="5" spans="1:4" ht="18.75">
      <c r="A5" s="174" t="s">
        <v>404</v>
      </c>
      <c r="B5" s="174"/>
      <c r="C5" s="174"/>
      <c r="D5" s="70"/>
    </row>
    <row r="6" spans="1:4" ht="18.75">
      <c r="A6" s="174" t="s">
        <v>106</v>
      </c>
      <c r="B6" s="174"/>
      <c r="C6" s="174"/>
      <c r="D6" s="46"/>
    </row>
    <row r="7" spans="1:4" ht="18.75">
      <c r="A7" s="60"/>
      <c r="B7" s="60"/>
      <c r="C7" s="60" t="s">
        <v>103</v>
      </c>
      <c r="D7" s="46"/>
    </row>
    <row r="8" spans="1:4" ht="18.75">
      <c r="A8" s="174" t="s">
        <v>185</v>
      </c>
      <c r="B8" s="174"/>
      <c r="C8" s="174"/>
      <c r="D8" s="46"/>
    </row>
    <row r="9" spans="1:4" ht="18.75">
      <c r="A9" s="174" t="s">
        <v>297</v>
      </c>
      <c r="B9" s="174"/>
      <c r="C9" s="174"/>
      <c r="D9" s="46"/>
    </row>
    <row r="10" spans="1:4" ht="18.75">
      <c r="A10" s="60"/>
      <c r="B10" s="60"/>
      <c r="C10" s="60"/>
      <c r="D10" s="46"/>
    </row>
    <row r="11" spans="1:4" ht="18.75">
      <c r="A11" s="60"/>
      <c r="B11" s="60"/>
      <c r="C11" s="60"/>
      <c r="D11" s="46"/>
    </row>
    <row r="12" spans="1:3" ht="15">
      <c r="A12" s="129"/>
      <c r="B12" s="175"/>
      <c r="C12" s="175"/>
    </row>
    <row r="13" spans="1:3" ht="78" customHeight="1">
      <c r="A13" s="176" t="s">
        <v>306</v>
      </c>
      <c r="B13" s="176"/>
      <c r="C13" s="176"/>
    </row>
    <row r="14" ht="12.75">
      <c r="C14" s="130" t="s">
        <v>47</v>
      </c>
    </row>
    <row r="15" spans="1:3" ht="38.25">
      <c r="A15" s="52" t="s">
        <v>78</v>
      </c>
      <c r="B15" s="131" t="s">
        <v>2</v>
      </c>
      <c r="C15" s="52" t="s">
        <v>307</v>
      </c>
    </row>
    <row r="16" spans="1:3" ht="12.75">
      <c r="A16" s="132">
        <v>1</v>
      </c>
      <c r="B16" s="132">
        <v>2</v>
      </c>
      <c r="C16" s="132">
        <v>3</v>
      </c>
    </row>
    <row r="17" spans="1:3" ht="34.5" customHeight="1">
      <c r="A17" s="133" t="s">
        <v>308</v>
      </c>
      <c r="B17" s="134" t="s">
        <v>309</v>
      </c>
      <c r="C17" s="135">
        <f>SUM(C18+C20+C26+C28+C31+C33+C37+C40+C42)</f>
        <v>39956.91184</v>
      </c>
    </row>
    <row r="18" spans="1:3" ht="18" customHeight="1">
      <c r="A18" s="136" t="s">
        <v>310</v>
      </c>
      <c r="B18" s="137" t="s">
        <v>311</v>
      </c>
      <c r="C18" s="138">
        <f>SUM(C19)</f>
        <v>3820</v>
      </c>
    </row>
    <row r="19" spans="1:3" ht="18" customHeight="1">
      <c r="A19" s="132" t="s">
        <v>312</v>
      </c>
      <c r="B19" s="139" t="s">
        <v>313</v>
      </c>
      <c r="C19" s="140">
        <v>3820</v>
      </c>
    </row>
    <row r="20" spans="1:3" ht="30.75" customHeight="1">
      <c r="A20" s="136" t="s">
        <v>314</v>
      </c>
      <c r="B20" s="137" t="s">
        <v>315</v>
      </c>
      <c r="C20" s="138">
        <f>C21</f>
        <v>1178.4432</v>
      </c>
    </row>
    <row r="21" spans="1:3" ht="30.75" customHeight="1">
      <c r="A21" s="141" t="s">
        <v>316</v>
      </c>
      <c r="B21" s="142" t="s">
        <v>317</v>
      </c>
      <c r="C21" s="138">
        <f>SUM(C22:C25)</f>
        <v>1178.4432</v>
      </c>
    </row>
    <row r="22" spans="1:3" s="69" customFormat="1" ht="57" customHeight="1">
      <c r="A22" s="131" t="s">
        <v>318</v>
      </c>
      <c r="B22" s="143" t="s">
        <v>319</v>
      </c>
      <c r="C22" s="144">
        <v>436.37263</v>
      </c>
    </row>
    <row r="23" spans="1:3" s="69" customFormat="1" ht="66.75" customHeight="1">
      <c r="A23" s="131" t="s">
        <v>320</v>
      </c>
      <c r="B23" s="143" t="s">
        <v>321</v>
      </c>
      <c r="C23" s="144">
        <v>4.08234</v>
      </c>
    </row>
    <row r="24" spans="1:3" s="69" customFormat="1" ht="55.5" customHeight="1">
      <c r="A24" s="131" t="s">
        <v>322</v>
      </c>
      <c r="B24" s="143" t="s">
        <v>323</v>
      </c>
      <c r="C24" s="144">
        <v>811.93438</v>
      </c>
    </row>
    <row r="25" spans="1:3" s="69" customFormat="1" ht="55.5" customHeight="1">
      <c r="A25" s="131" t="s">
        <v>324</v>
      </c>
      <c r="B25" s="143" t="s">
        <v>325</v>
      </c>
      <c r="C25" s="144">
        <v>-73.94615</v>
      </c>
    </row>
    <row r="26" spans="1:3" ht="18" customHeight="1">
      <c r="A26" s="136" t="s">
        <v>326</v>
      </c>
      <c r="B26" s="145" t="s">
        <v>327</v>
      </c>
      <c r="C26" s="138">
        <f>SUM(C27)</f>
        <v>33800</v>
      </c>
    </row>
    <row r="27" spans="1:4" ht="18" customHeight="1">
      <c r="A27" s="132" t="s">
        <v>328</v>
      </c>
      <c r="B27" s="146" t="s">
        <v>329</v>
      </c>
      <c r="C27" s="140">
        <v>33800</v>
      </c>
      <c r="D27" s="65"/>
    </row>
    <row r="28" spans="1:3" ht="18" customHeight="1">
      <c r="A28" s="136" t="s">
        <v>330</v>
      </c>
      <c r="B28" s="137" t="s">
        <v>331</v>
      </c>
      <c r="C28" s="138">
        <f>SUM(C29:C30)</f>
        <v>288</v>
      </c>
    </row>
    <row r="29" spans="1:3" ht="18" customHeight="1">
      <c r="A29" s="132" t="s">
        <v>332</v>
      </c>
      <c r="B29" s="146" t="s">
        <v>333</v>
      </c>
      <c r="C29" s="140">
        <v>8</v>
      </c>
    </row>
    <row r="30" spans="1:3" ht="18" customHeight="1">
      <c r="A30" s="132" t="s">
        <v>334</v>
      </c>
      <c r="B30" s="146" t="s">
        <v>335</v>
      </c>
      <c r="C30" s="140">
        <v>280</v>
      </c>
    </row>
    <row r="31" spans="1:3" ht="18" customHeight="1">
      <c r="A31" s="136" t="s">
        <v>336</v>
      </c>
      <c r="B31" s="147" t="s">
        <v>337</v>
      </c>
      <c r="C31" s="138">
        <f>SUM(C32)</f>
        <v>23.28</v>
      </c>
    </row>
    <row r="32" spans="1:3" ht="48" customHeight="1">
      <c r="A32" s="132" t="s">
        <v>338</v>
      </c>
      <c r="B32" s="148" t="s">
        <v>339</v>
      </c>
      <c r="C32" s="140">
        <v>23.28</v>
      </c>
    </row>
    <row r="33" spans="1:3" ht="48" customHeight="1">
      <c r="A33" s="136" t="s">
        <v>340</v>
      </c>
      <c r="B33" s="147" t="s">
        <v>341</v>
      </c>
      <c r="C33" s="138">
        <f>C34</f>
        <v>800.1886400000001</v>
      </c>
    </row>
    <row r="34" spans="1:3" s="69" customFormat="1" ht="74.25" customHeight="1">
      <c r="A34" s="149" t="s">
        <v>342</v>
      </c>
      <c r="B34" s="150" t="s">
        <v>343</v>
      </c>
      <c r="C34" s="151">
        <f>C35+C36</f>
        <v>800.1886400000001</v>
      </c>
    </row>
    <row r="35" spans="1:6" s="69" customFormat="1" ht="66" customHeight="1">
      <c r="A35" s="131" t="s">
        <v>344</v>
      </c>
      <c r="B35" s="152" t="s">
        <v>345</v>
      </c>
      <c r="C35" s="144">
        <v>300.18864</v>
      </c>
      <c r="F35" s="153"/>
    </row>
    <row r="36" spans="1:3" s="69" customFormat="1" ht="42" customHeight="1">
      <c r="A36" s="131" t="s">
        <v>346</v>
      </c>
      <c r="B36" s="152" t="s">
        <v>347</v>
      </c>
      <c r="C36" s="144">
        <f>350+150</f>
        <v>500</v>
      </c>
    </row>
    <row r="37" spans="1:3" ht="27" customHeight="1">
      <c r="A37" s="136" t="s">
        <v>400</v>
      </c>
      <c r="B37" s="145" t="s">
        <v>401</v>
      </c>
      <c r="C37" s="138">
        <f>C38</f>
        <v>45</v>
      </c>
    </row>
    <row r="38" spans="1:3" ht="33" customHeight="1">
      <c r="A38" s="141" t="s">
        <v>402</v>
      </c>
      <c r="B38" s="173" t="s">
        <v>403</v>
      </c>
      <c r="C38" s="154">
        <f>C39</f>
        <v>45</v>
      </c>
    </row>
    <row r="39" spans="1:3" ht="54" customHeight="1">
      <c r="A39" s="131" t="s">
        <v>398</v>
      </c>
      <c r="B39" s="160" t="s">
        <v>399</v>
      </c>
      <c r="C39" s="140">
        <v>45</v>
      </c>
    </row>
    <row r="40" spans="1:3" ht="21.75" customHeight="1">
      <c r="A40" s="136" t="s">
        <v>348</v>
      </c>
      <c r="B40" s="145" t="s">
        <v>349</v>
      </c>
      <c r="C40" s="138">
        <f>SUM(C41)</f>
        <v>2</v>
      </c>
    </row>
    <row r="41" spans="1:3" s="69" customFormat="1" ht="43.5" customHeight="1">
      <c r="A41" s="131" t="s">
        <v>350</v>
      </c>
      <c r="B41" s="152" t="s">
        <v>351</v>
      </c>
      <c r="C41" s="144">
        <v>2</v>
      </c>
    </row>
    <row r="42" spans="1:3" ht="43.5" customHeight="1" hidden="1">
      <c r="A42" s="136" t="s">
        <v>352</v>
      </c>
      <c r="B42" s="147" t="s">
        <v>353</v>
      </c>
      <c r="C42" s="138">
        <f>C43</f>
        <v>0</v>
      </c>
    </row>
    <row r="43" spans="1:3" ht="43.5" customHeight="1" hidden="1">
      <c r="A43" s="141" t="s">
        <v>354</v>
      </c>
      <c r="B43" s="155" t="s">
        <v>353</v>
      </c>
      <c r="C43" s="154">
        <f>C44</f>
        <v>0</v>
      </c>
    </row>
    <row r="44" spans="1:3" ht="43.5" customHeight="1" hidden="1">
      <c r="A44" s="132" t="s">
        <v>355</v>
      </c>
      <c r="B44" s="148" t="s">
        <v>356</v>
      </c>
      <c r="C44" s="140"/>
    </row>
    <row r="45" spans="1:3" ht="30" customHeight="1">
      <c r="A45" s="133" t="s">
        <v>357</v>
      </c>
      <c r="B45" s="156" t="s">
        <v>358</v>
      </c>
      <c r="C45" s="135">
        <f>SUM(C46)</f>
        <v>66346.52</v>
      </c>
    </row>
    <row r="46" spans="1:3" ht="32.25" customHeight="1">
      <c r="A46" s="136" t="s">
        <v>359</v>
      </c>
      <c r="B46" s="145" t="s">
        <v>360</v>
      </c>
      <c r="C46" s="138">
        <f>SUM(C47+C49+C58+C63+C55)</f>
        <v>66346.52</v>
      </c>
    </row>
    <row r="47" spans="1:3" ht="32.25" customHeight="1">
      <c r="A47" s="133" t="s">
        <v>361</v>
      </c>
      <c r="B47" s="156" t="s">
        <v>362</v>
      </c>
      <c r="C47" s="135">
        <f>C48+C54</f>
        <v>14794.23</v>
      </c>
    </row>
    <row r="48" spans="1:3" s="69" customFormat="1" ht="38.25" customHeight="1">
      <c r="A48" s="131" t="s">
        <v>363</v>
      </c>
      <c r="B48" s="143" t="s">
        <v>364</v>
      </c>
      <c r="C48" s="144">
        <v>418</v>
      </c>
    </row>
    <row r="49" spans="1:3" ht="36.75" customHeight="1" hidden="1">
      <c r="A49" s="133" t="s">
        <v>365</v>
      </c>
      <c r="B49" s="156" t="s">
        <v>366</v>
      </c>
      <c r="C49" s="135">
        <f>C50+C51+C52+C53</f>
        <v>0</v>
      </c>
    </row>
    <row r="50" spans="1:3" ht="81" customHeight="1" hidden="1">
      <c r="A50" s="132" t="s">
        <v>367</v>
      </c>
      <c r="B50" s="146" t="s">
        <v>368</v>
      </c>
      <c r="C50" s="140">
        <v>0</v>
      </c>
    </row>
    <row r="51" spans="1:3" ht="79.5" customHeight="1" hidden="1">
      <c r="A51" s="132" t="s">
        <v>367</v>
      </c>
      <c r="B51" s="146" t="s">
        <v>369</v>
      </c>
      <c r="C51" s="140"/>
    </row>
    <row r="52" spans="1:3" ht="84.75" customHeight="1" hidden="1">
      <c r="A52" s="132" t="s">
        <v>367</v>
      </c>
      <c r="B52" s="146" t="s">
        <v>370</v>
      </c>
      <c r="C52" s="140">
        <v>0</v>
      </c>
    </row>
    <row r="53" spans="1:3" ht="69" customHeight="1" hidden="1">
      <c r="A53" s="132" t="s">
        <v>367</v>
      </c>
      <c r="B53" s="146" t="s">
        <v>371</v>
      </c>
      <c r="C53" s="140">
        <v>0</v>
      </c>
    </row>
    <row r="54" spans="1:3" s="69" customFormat="1" ht="38.25" customHeight="1">
      <c r="A54" s="131" t="s">
        <v>396</v>
      </c>
      <c r="B54" s="143" t="s">
        <v>397</v>
      </c>
      <c r="C54" s="144">
        <v>14376.23</v>
      </c>
    </row>
    <row r="55" spans="1:3" ht="36.75" customHeight="1">
      <c r="A55" s="133" t="s">
        <v>390</v>
      </c>
      <c r="B55" s="156" t="s">
        <v>366</v>
      </c>
      <c r="C55" s="135">
        <f>C56+C57</f>
        <v>891.19</v>
      </c>
    </row>
    <row r="56" spans="1:3" ht="111" customHeight="1">
      <c r="A56" s="131" t="s">
        <v>391</v>
      </c>
      <c r="B56" s="146" t="s">
        <v>392</v>
      </c>
      <c r="C56" s="140">
        <v>216</v>
      </c>
    </row>
    <row r="57" spans="1:3" ht="105.75" customHeight="1">
      <c r="A57" s="131" t="s">
        <v>391</v>
      </c>
      <c r="B57" s="146" t="s">
        <v>393</v>
      </c>
      <c r="C57" s="140">
        <v>675.19</v>
      </c>
    </row>
    <row r="58" spans="1:3" ht="27">
      <c r="A58" s="136" t="s">
        <v>372</v>
      </c>
      <c r="B58" s="145" t="s">
        <v>373</v>
      </c>
      <c r="C58" s="157">
        <f>C60+C61+C59+C62</f>
        <v>206.1</v>
      </c>
    </row>
    <row r="59" spans="1:3" ht="25.5">
      <c r="A59" s="132" t="s">
        <v>374</v>
      </c>
      <c r="B59" s="158" t="s">
        <v>375</v>
      </c>
      <c r="C59" s="159">
        <v>27</v>
      </c>
    </row>
    <row r="60" spans="1:3" s="69" customFormat="1" ht="38.25">
      <c r="A60" s="131" t="s">
        <v>376</v>
      </c>
      <c r="B60" s="160" t="s">
        <v>377</v>
      </c>
      <c r="C60" s="161">
        <v>158.6</v>
      </c>
    </row>
    <row r="61" spans="1:3" s="69" customFormat="1" ht="65.25" customHeight="1">
      <c r="A61" s="131" t="s">
        <v>378</v>
      </c>
      <c r="B61" s="160" t="s">
        <v>379</v>
      </c>
      <c r="C61" s="161">
        <v>20.5</v>
      </c>
    </row>
    <row r="62" spans="1:3" s="69" customFormat="1" ht="65.25" customHeight="1" hidden="1">
      <c r="A62" s="131" t="s">
        <v>378</v>
      </c>
      <c r="B62" s="160" t="s">
        <v>380</v>
      </c>
      <c r="C62" s="161">
        <v>0</v>
      </c>
    </row>
    <row r="63" spans="1:3" ht="18" customHeight="1">
      <c r="A63" s="136" t="s">
        <v>381</v>
      </c>
      <c r="B63" s="156" t="s">
        <v>382</v>
      </c>
      <c r="C63" s="162">
        <f>C64+C65+C66+C67</f>
        <v>50455</v>
      </c>
    </row>
    <row r="64" spans="1:3" s="69" customFormat="1" ht="54" customHeight="1">
      <c r="A64" s="131" t="s">
        <v>383</v>
      </c>
      <c r="B64" s="160" t="s">
        <v>384</v>
      </c>
      <c r="C64" s="144">
        <v>9412</v>
      </c>
    </row>
    <row r="65" spans="1:3" s="69" customFormat="1" ht="49.5" customHeight="1" hidden="1">
      <c r="A65" s="131" t="s">
        <v>385</v>
      </c>
      <c r="B65" s="160" t="s">
        <v>386</v>
      </c>
      <c r="C65" s="144"/>
    </row>
    <row r="66" spans="1:3" s="69" customFormat="1" ht="49.5" customHeight="1" hidden="1">
      <c r="A66" s="131" t="s">
        <v>385</v>
      </c>
      <c r="B66" s="160" t="s">
        <v>387</v>
      </c>
      <c r="C66" s="144"/>
    </row>
    <row r="67" spans="1:3" s="69" customFormat="1" ht="49.5" customHeight="1">
      <c r="A67" s="131" t="s">
        <v>383</v>
      </c>
      <c r="B67" s="160" t="s">
        <v>388</v>
      </c>
      <c r="C67" s="144">
        <v>41043</v>
      </c>
    </row>
    <row r="68" spans="1:3" ht="12.75">
      <c r="A68" s="132"/>
      <c r="B68" s="59" t="s">
        <v>389</v>
      </c>
      <c r="C68" s="162">
        <f>SUM(C17+C45)</f>
        <v>106303.43184</v>
      </c>
    </row>
  </sheetData>
  <sheetProtection/>
  <mergeCells count="10">
    <mergeCell ref="A8:C8"/>
    <mergeCell ref="A9:C9"/>
    <mergeCell ref="B12:C12"/>
    <mergeCell ref="A13:C13"/>
    <mergeCell ref="A1:C1"/>
    <mergeCell ref="A2:C2"/>
    <mergeCell ref="A3:C3"/>
    <mergeCell ref="A4:C4"/>
    <mergeCell ref="A5:C5"/>
    <mergeCell ref="A6:C6"/>
  </mergeCells>
  <printOptions/>
  <pageMargins left="0.9055118110236221" right="0.7086614173228347" top="0.7480314960629921" bottom="0.7480314960629921" header="0.31496062992125984" footer="0.31496062992125984"/>
  <pageSetup fitToHeight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27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27.00390625" style="55" customWidth="1"/>
    <col min="2" max="2" width="4.00390625" style="55" customWidth="1"/>
    <col min="3" max="3" width="48.28125" style="55" customWidth="1"/>
    <col min="4" max="4" width="14.28125" style="55" customWidth="1"/>
    <col min="5" max="6" width="9.140625" style="55" customWidth="1"/>
    <col min="7" max="7" width="12.140625" style="55" customWidth="1"/>
    <col min="8" max="16384" width="9.140625" style="55" customWidth="1"/>
  </cols>
  <sheetData>
    <row r="1" spans="1:4" ht="18.75">
      <c r="A1" s="174" t="s">
        <v>105</v>
      </c>
      <c r="B1" s="174"/>
      <c r="C1" s="174"/>
      <c r="D1" s="174"/>
    </row>
    <row r="2" spans="1:4" ht="18.75">
      <c r="A2" s="174" t="s">
        <v>103</v>
      </c>
      <c r="B2" s="174"/>
      <c r="C2" s="174"/>
      <c r="D2" s="174"/>
    </row>
    <row r="3" spans="1:4" ht="18.75">
      <c r="A3" s="174" t="s">
        <v>304</v>
      </c>
      <c r="B3" s="174"/>
      <c r="C3" s="174"/>
      <c r="D3" s="174"/>
    </row>
    <row r="4" spans="1:4" ht="18.75">
      <c r="A4" s="174" t="s">
        <v>305</v>
      </c>
      <c r="B4" s="174"/>
      <c r="C4" s="174"/>
      <c r="D4" s="174"/>
    </row>
    <row r="5" spans="1:4" ht="18.75">
      <c r="A5" s="174" t="s">
        <v>404</v>
      </c>
      <c r="B5" s="174"/>
      <c r="C5" s="174"/>
      <c r="D5" s="174"/>
    </row>
    <row r="7" spans="1:4" ht="18.75">
      <c r="A7" s="174" t="s">
        <v>107</v>
      </c>
      <c r="B7" s="174"/>
      <c r="C7" s="174"/>
      <c r="D7" s="174"/>
    </row>
    <row r="8" spans="1:4" ht="18.75">
      <c r="A8" s="174" t="s">
        <v>103</v>
      </c>
      <c r="B8" s="174"/>
      <c r="C8" s="174"/>
      <c r="D8" s="174"/>
    </row>
    <row r="9" spans="1:4" ht="18.75">
      <c r="A9" s="174" t="s">
        <v>185</v>
      </c>
      <c r="B9" s="174"/>
      <c r="C9" s="174"/>
      <c r="D9" s="174"/>
    </row>
    <row r="10" spans="1:4" ht="18.75">
      <c r="A10" s="174" t="s">
        <v>297</v>
      </c>
      <c r="B10" s="174"/>
      <c r="C10" s="174"/>
      <c r="D10" s="174"/>
    </row>
    <row r="11" spans="1:4" ht="18.75">
      <c r="A11" s="174"/>
      <c r="B11" s="174"/>
      <c r="C11" s="174"/>
      <c r="D11" s="174"/>
    </row>
    <row r="12" spans="1:4" ht="15">
      <c r="A12" s="50"/>
      <c r="B12" s="50"/>
      <c r="C12" s="50"/>
      <c r="D12" s="50"/>
    </row>
    <row r="13" spans="3:4" ht="15">
      <c r="C13" s="175"/>
      <c r="D13" s="175"/>
    </row>
    <row r="14" spans="1:4" ht="18.75">
      <c r="A14" s="181" t="s">
        <v>186</v>
      </c>
      <c r="B14" s="181"/>
      <c r="C14" s="181"/>
      <c r="D14" s="181"/>
    </row>
    <row r="15" ht="12.75">
      <c r="D15" s="130" t="s">
        <v>47</v>
      </c>
    </row>
    <row r="16" spans="1:4" ht="12.75">
      <c r="A16" s="52" t="s">
        <v>78</v>
      </c>
      <c r="B16" s="182" t="s">
        <v>2</v>
      </c>
      <c r="C16" s="183"/>
      <c r="D16" s="131" t="s">
        <v>79</v>
      </c>
    </row>
    <row r="17" spans="1:4" ht="12.75">
      <c r="A17" s="132">
        <v>1</v>
      </c>
      <c r="B17" s="184">
        <v>2</v>
      </c>
      <c r="C17" s="185"/>
      <c r="D17" s="132">
        <v>3</v>
      </c>
    </row>
    <row r="18" spans="1:4" ht="33" customHeight="1">
      <c r="A18" s="163"/>
      <c r="B18" s="186" t="s">
        <v>80</v>
      </c>
      <c r="C18" s="187"/>
      <c r="D18" s="164">
        <f>SUM(D19)</f>
        <v>-57469.60884</v>
      </c>
    </row>
    <row r="19" spans="1:4" ht="26.25" customHeight="1">
      <c r="A19" s="165" t="s">
        <v>81</v>
      </c>
      <c r="B19" s="177" t="s">
        <v>82</v>
      </c>
      <c r="C19" s="178"/>
      <c r="D19" s="166">
        <f>SUM(D20+D24)</f>
        <v>-57469.60884</v>
      </c>
    </row>
    <row r="20" spans="1:4" ht="14.25" customHeight="1">
      <c r="A20" s="165" t="s">
        <v>83</v>
      </c>
      <c r="B20" s="179" t="s">
        <v>84</v>
      </c>
      <c r="C20" s="180"/>
      <c r="D20" s="166">
        <f>SUM(D21)</f>
        <v>-163773.04068</v>
      </c>
    </row>
    <row r="21" spans="1:4" ht="12.75" customHeight="1">
      <c r="A21" s="167" t="s">
        <v>85</v>
      </c>
      <c r="B21" s="167"/>
      <c r="C21" s="47" t="s">
        <v>86</v>
      </c>
      <c r="D21" s="166">
        <f>SUM(D22)</f>
        <v>-163773.04068</v>
      </c>
    </row>
    <row r="22" spans="1:4" ht="25.5">
      <c r="A22" s="165" t="s">
        <v>87</v>
      </c>
      <c r="B22" s="165"/>
      <c r="C22" s="47" t="s">
        <v>88</v>
      </c>
      <c r="D22" s="166">
        <f>SUM(D23)</f>
        <v>-163773.04068</v>
      </c>
    </row>
    <row r="23" spans="1:4" ht="25.5">
      <c r="A23" s="165" t="s">
        <v>89</v>
      </c>
      <c r="B23" s="165"/>
      <c r="C23" s="48" t="s">
        <v>90</v>
      </c>
      <c r="D23" s="166">
        <v>-163773.04068</v>
      </c>
    </row>
    <row r="24" spans="1:4" ht="14.25" customHeight="1">
      <c r="A24" s="168" t="s">
        <v>91</v>
      </c>
      <c r="B24" s="179" t="s">
        <v>92</v>
      </c>
      <c r="C24" s="180"/>
      <c r="D24" s="166">
        <f>D25</f>
        <v>106303.43184</v>
      </c>
    </row>
    <row r="25" spans="1:4" ht="12.75">
      <c r="A25" s="165" t="s">
        <v>93</v>
      </c>
      <c r="B25" s="165"/>
      <c r="C25" s="47" t="s">
        <v>94</v>
      </c>
      <c r="D25" s="166">
        <f>D26</f>
        <v>106303.43184</v>
      </c>
    </row>
    <row r="26" spans="1:4" ht="25.5">
      <c r="A26" s="167" t="s">
        <v>95</v>
      </c>
      <c r="B26" s="167"/>
      <c r="C26" s="47" t="s">
        <v>96</v>
      </c>
      <c r="D26" s="166">
        <f>D27</f>
        <v>106303.43184</v>
      </c>
    </row>
    <row r="27" spans="1:4" ht="25.5">
      <c r="A27" s="167" t="s">
        <v>97</v>
      </c>
      <c r="B27" s="167"/>
      <c r="C27" s="49" t="s">
        <v>98</v>
      </c>
      <c r="D27" s="166">
        <v>106303.43184</v>
      </c>
    </row>
  </sheetData>
  <sheetProtection/>
  <mergeCells count="18">
    <mergeCell ref="A7:D7"/>
    <mergeCell ref="B24:C24"/>
    <mergeCell ref="A14:D14"/>
    <mergeCell ref="B16:C16"/>
    <mergeCell ref="B17:C17"/>
    <mergeCell ref="B18:C18"/>
    <mergeCell ref="B20:C20"/>
    <mergeCell ref="C13:D13"/>
    <mergeCell ref="A1:D1"/>
    <mergeCell ref="A2:D2"/>
    <mergeCell ref="A3:D3"/>
    <mergeCell ref="A4:D4"/>
    <mergeCell ref="A5:D5"/>
    <mergeCell ref="B19:C19"/>
    <mergeCell ref="A8:D8"/>
    <mergeCell ref="A9:D9"/>
    <mergeCell ref="A10:D10"/>
    <mergeCell ref="A11:D1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M274"/>
  <sheetViews>
    <sheetView zoomScalePageLayoutView="0" workbookViewId="0" topLeftCell="A1">
      <selection activeCell="M119" sqref="M119"/>
    </sheetView>
  </sheetViews>
  <sheetFormatPr defaultColWidth="9.140625" defaultRowHeight="12.75"/>
  <cols>
    <col min="1" max="1" width="2.8515625" style="1" customWidth="1"/>
    <col min="2" max="2" width="4.7109375" style="1" customWidth="1"/>
    <col min="3" max="3" width="4.8515625" style="1" customWidth="1"/>
    <col min="4" max="4" width="10.7109375" style="1" customWidth="1"/>
    <col min="5" max="5" width="4.421875" style="1" customWidth="1"/>
    <col min="6" max="6" width="53.28125" style="2" customWidth="1"/>
    <col min="7" max="7" width="13.421875" style="69" customWidth="1"/>
    <col min="8" max="13" width="9.140625" style="81" customWidth="1"/>
    <col min="14" max="16384" width="9.140625" style="55" customWidth="1"/>
  </cols>
  <sheetData>
    <row r="1" spans="1:13" ht="18.75">
      <c r="A1" s="174" t="s">
        <v>106</v>
      </c>
      <c r="B1" s="174"/>
      <c r="C1" s="174"/>
      <c r="D1" s="174"/>
      <c r="E1" s="174"/>
      <c r="F1" s="174"/>
      <c r="G1" s="174"/>
      <c r="H1" s="55"/>
      <c r="I1" s="55"/>
      <c r="J1" s="55"/>
      <c r="K1" s="55"/>
      <c r="L1" s="55"/>
      <c r="M1" s="55"/>
    </row>
    <row r="2" spans="1:13" ht="18.75">
      <c r="A2" s="174" t="s">
        <v>103</v>
      </c>
      <c r="B2" s="174"/>
      <c r="C2" s="174"/>
      <c r="D2" s="174"/>
      <c r="E2" s="174"/>
      <c r="F2" s="174"/>
      <c r="G2" s="174"/>
      <c r="H2" s="55"/>
      <c r="I2" s="55"/>
      <c r="J2" s="55"/>
      <c r="K2" s="55"/>
      <c r="L2" s="55"/>
      <c r="M2" s="55"/>
    </row>
    <row r="3" spans="1:13" ht="18.75">
      <c r="A3" s="174" t="s">
        <v>304</v>
      </c>
      <c r="B3" s="174"/>
      <c r="C3" s="174"/>
      <c r="D3" s="174"/>
      <c r="E3" s="174"/>
      <c r="F3" s="174"/>
      <c r="G3" s="174"/>
      <c r="H3" s="55"/>
      <c r="I3" s="55"/>
      <c r="J3" s="55"/>
      <c r="K3" s="55"/>
      <c r="L3" s="55"/>
      <c r="M3" s="55"/>
    </row>
    <row r="4" spans="1:13" ht="18.75">
      <c r="A4" s="174" t="s">
        <v>305</v>
      </c>
      <c r="B4" s="174"/>
      <c r="C4" s="174"/>
      <c r="D4" s="174"/>
      <c r="E4" s="174"/>
      <c r="F4" s="174"/>
      <c r="G4" s="174"/>
      <c r="H4" s="55"/>
      <c r="I4" s="55"/>
      <c r="J4" s="55"/>
      <c r="K4" s="55"/>
      <c r="L4" s="55"/>
      <c r="M4" s="55"/>
    </row>
    <row r="5" spans="1:13" ht="18.75">
      <c r="A5" s="174" t="s">
        <v>404</v>
      </c>
      <c r="B5" s="174"/>
      <c r="C5" s="174"/>
      <c r="D5" s="174"/>
      <c r="E5" s="174"/>
      <c r="F5" s="174"/>
      <c r="G5" s="174"/>
      <c r="H5" s="55"/>
      <c r="I5" s="55"/>
      <c r="J5" s="55"/>
      <c r="K5" s="55"/>
      <c r="L5" s="55"/>
      <c r="M5" s="55"/>
    </row>
    <row r="7" spans="1:13" ht="18.75">
      <c r="A7" s="174" t="s">
        <v>108</v>
      </c>
      <c r="B7" s="174"/>
      <c r="C7" s="174"/>
      <c r="D7" s="174"/>
      <c r="E7" s="174"/>
      <c r="F7" s="174"/>
      <c r="G7" s="174"/>
      <c r="H7" s="55"/>
      <c r="I7" s="55"/>
      <c r="J7" s="55"/>
      <c r="K7" s="55"/>
      <c r="L7" s="55"/>
      <c r="M7" s="55"/>
    </row>
    <row r="8" spans="1:13" ht="18.75">
      <c r="A8" s="174" t="s">
        <v>103</v>
      </c>
      <c r="B8" s="174"/>
      <c r="C8" s="174"/>
      <c r="D8" s="174"/>
      <c r="E8" s="174"/>
      <c r="F8" s="174"/>
      <c r="G8" s="174"/>
      <c r="H8" s="55"/>
      <c r="I8" s="55"/>
      <c r="J8" s="55"/>
      <c r="K8" s="55"/>
      <c r="L8" s="55"/>
      <c r="M8" s="55"/>
    </row>
    <row r="9" spans="1:13" ht="18.75">
      <c r="A9" s="174" t="s">
        <v>185</v>
      </c>
      <c r="B9" s="174"/>
      <c r="C9" s="174"/>
      <c r="D9" s="174"/>
      <c r="E9" s="174"/>
      <c r="F9" s="174"/>
      <c r="G9" s="174"/>
      <c r="H9" s="55"/>
      <c r="I9" s="55"/>
      <c r="J9" s="55"/>
      <c r="K9" s="55"/>
      <c r="L9" s="55"/>
      <c r="M9" s="55"/>
    </row>
    <row r="10" spans="1:13" ht="18.75">
      <c r="A10" s="174" t="s">
        <v>297</v>
      </c>
      <c r="B10" s="174"/>
      <c r="C10" s="174"/>
      <c r="D10" s="174"/>
      <c r="E10" s="174"/>
      <c r="F10" s="174"/>
      <c r="G10" s="174"/>
      <c r="H10" s="55"/>
      <c r="I10" s="55"/>
      <c r="J10" s="55"/>
      <c r="K10" s="55"/>
      <c r="L10" s="55"/>
      <c r="M10" s="55"/>
    </row>
    <row r="11" spans="1:13" ht="18.75">
      <c r="A11" s="50"/>
      <c r="B11" s="50"/>
      <c r="C11" s="50"/>
      <c r="D11" s="50"/>
      <c r="E11" s="50"/>
      <c r="F11" s="174"/>
      <c r="G11" s="174"/>
      <c r="H11" s="55"/>
      <c r="I11" s="55"/>
      <c r="J11" s="55"/>
      <c r="K11" s="55"/>
      <c r="L11" s="55"/>
      <c r="M11" s="55"/>
    </row>
    <row r="12" spans="6:13" ht="12.75" customHeight="1">
      <c r="F12" s="4"/>
      <c r="G12" s="55"/>
      <c r="H12" s="55"/>
      <c r="I12" s="55"/>
      <c r="J12" s="55"/>
      <c r="K12" s="55"/>
      <c r="L12" s="55"/>
      <c r="M12" s="55"/>
    </row>
    <row r="13" spans="6:13" ht="15" customHeight="1">
      <c r="F13" s="5"/>
      <c r="G13" s="55"/>
      <c r="H13" s="55"/>
      <c r="I13" s="55"/>
      <c r="J13" s="55"/>
      <c r="K13" s="55"/>
      <c r="L13" s="55"/>
      <c r="M13" s="55"/>
    </row>
    <row r="14" spans="1:13" ht="69.75" customHeight="1">
      <c r="A14" s="190" t="s">
        <v>187</v>
      </c>
      <c r="B14" s="190"/>
      <c r="C14" s="190"/>
      <c r="D14" s="190"/>
      <c r="E14" s="190"/>
      <c r="F14" s="190"/>
      <c r="G14" s="190"/>
      <c r="H14" s="55"/>
      <c r="I14" s="55"/>
      <c r="J14" s="55"/>
      <c r="K14" s="55"/>
      <c r="L14" s="55"/>
      <c r="M14" s="55"/>
    </row>
    <row r="15" spans="1:7" ht="10.5" customHeight="1">
      <c r="A15" s="6"/>
      <c r="B15" s="6"/>
      <c r="C15" s="6"/>
      <c r="D15" s="6"/>
      <c r="E15" s="6"/>
      <c r="F15" s="6"/>
      <c r="G15" s="7"/>
    </row>
    <row r="16" spans="1:7" ht="15" customHeight="1">
      <c r="A16" s="8"/>
      <c r="F16" s="9"/>
      <c r="G16" s="10" t="s">
        <v>47</v>
      </c>
    </row>
    <row r="17" spans="1:7" ht="12.75" customHeight="1">
      <c r="A17" s="188" t="s">
        <v>48</v>
      </c>
      <c r="B17" s="189" t="s">
        <v>3</v>
      </c>
      <c r="C17" s="189" t="s">
        <v>4</v>
      </c>
      <c r="D17" s="189" t="s">
        <v>23</v>
      </c>
      <c r="E17" s="189" t="s">
        <v>24</v>
      </c>
      <c r="F17" s="191" t="s">
        <v>2</v>
      </c>
      <c r="G17" s="193" t="s">
        <v>5</v>
      </c>
    </row>
    <row r="18" spans="1:7" ht="29.25" customHeight="1">
      <c r="A18" s="188"/>
      <c r="B18" s="189"/>
      <c r="C18" s="189"/>
      <c r="D18" s="189"/>
      <c r="E18" s="189"/>
      <c r="F18" s="192"/>
      <c r="G18" s="193"/>
    </row>
    <row r="19" spans="1:13" s="61" customFormat="1" ht="12" customHeight="1">
      <c r="A19" s="42" t="s">
        <v>6</v>
      </c>
      <c r="B19" s="43" t="s">
        <v>11</v>
      </c>
      <c r="C19" s="43" t="s">
        <v>13</v>
      </c>
      <c r="D19" s="43" t="s">
        <v>28</v>
      </c>
      <c r="E19" s="43" t="s">
        <v>15</v>
      </c>
      <c r="F19" s="44" t="s">
        <v>18</v>
      </c>
      <c r="G19" s="82" t="s">
        <v>21</v>
      </c>
      <c r="H19" s="83"/>
      <c r="I19" s="83"/>
      <c r="J19" s="83"/>
      <c r="K19" s="83"/>
      <c r="L19" s="83"/>
      <c r="M19" s="83"/>
    </row>
    <row r="20" spans="1:13" s="62" customFormat="1" ht="13.5">
      <c r="A20" s="19">
        <v>1</v>
      </c>
      <c r="B20" s="109" t="s">
        <v>7</v>
      </c>
      <c r="C20" s="24"/>
      <c r="D20" s="11"/>
      <c r="E20" s="24"/>
      <c r="F20" s="12" t="s">
        <v>49</v>
      </c>
      <c r="G20" s="117">
        <f>G21+G31+G51+G57+G45</f>
        <v>12466.513490000001</v>
      </c>
      <c r="H20" s="86"/>
      <c r="I20" s="86"/>
      <c r="J20" s="86"/>
      <c r="K20" s="86"/>
      <c r="L20" s="86"/>
      <c r="M20" s="86"/>
    </row>
    <row r="21" spans="1:13" s="63" customFormat="1" ht="25.5">
      <c r="A21" s="13"/>
      <c r="B21" s="14" t="s">
        <v>7</v>
      </c>
      <c r="C21" s="15" t="s">
        <v>12</v>
      </c>
      <c r="D21" s="14"/>
      <c r="E21" s="16"/>
      <c r="F21" s="17" t="s">
        <v>29</v>
      </c>
      <c r="G21" s="112">
        <f>G22</f>
        <v>1966.00048</v>
      </c>
      <c r="H21" s="88"/>
      <c r="I21" s="88"/>
      <c r="J21" s="88"/>
      <c r="K21" s="88"/>
      <c r="L21" s="88"/>
      <c r="M21" s="88"/>
    </row>
    <row r="22" spans="1:13" s="63" customFormat="1" ht="12.75">
      <c r="A22" s="26"/>
      <c r="B22" s="20" t="s">
        <v>7</v>
      </c>
      <c r="C22" s="16" t="s">
        <v>12</v>
      </c>
      <c r="D22" s="20" t="s">
        <v>117</v>
      </c>
      <c r="E22" s="16"/>
      <c r="F22" s="21" t="s">
        <v>46</v>
      </c>
      <c r="G22" s="113">
        <f>G23</f>
        <v>1966.00048</v>
      </c>
      <c r="H22" s="88"/>
      <c r="I22" s="88"/>
      <c r="J22" s="88"/>
      <c r="K22" s="88"/>
      <c r="L22" s="88"/>
      <c r="M22" s="88"/>
    </row>
    <row r="23" spans="1:13" s="63" customFormat="1" ht="12.75">
      <c r="A23" s="19"/>
      <c r="B23" s="20" t="s">
        <v>7</v>
      </c>
      <c r="C23" s="16" t="s">
        <v>12</v>
      </c>
      <c r="D23" s="20" t="s">
        <v>117</v>
      </c>
      <c r="E23" s="16"/>
      <c r="F23" s="21" t="s">
        <v>46</v>
      </c>
      <c r="G23" s="113">
        <f>G24</f>
        <v>1966.00048</v>
      </c>
      <c r="H23" s="88"/>
      <c r="I23" s="88"/>
      <c r="J23" s="88"/>
      <c r="K23" s="88"/>
      <c r="L23" s="88"/>
      <c r="M23" s="88"/>
    </row>
    <row r="24" spans="1:13" s="63" customFormat="1" ht="12.75">
      <c r="A24" s="26"/>
      <c r="B24" s="20" t="s">
        <v>7</v>
      </c>
      <c r="C24" s="16" t="s">
        <v>12</v>
      </c>
      <c r="D24" s="20" t="s">
        <v>117</v>
      </c>
      <c r="E24" s="16"/>
      <c r="F24" s="21" t="s">
        <v>46</v>
      </c>
      <c r="G24" s="113">
        <f>G25</f>
        <v>1966.00048</v>
      </c>
      <c r="H24" s="88"/>
      <c r="I24" s="88"/>
      <c r="J24" s="88"/>
      <c r="K24" s="88"/>
      <c r="L24" s="88"/>
      <c r="M24" s="88"/>
    </row>
    <row r="25" spans="1:13" s="63" customFormat="1" ht="12.75">
      <c r="A25" s="26"/>
      <c r="B25" s="20" t="s">
        <v>7</v>
      </c>
      <c r="C25" s="16" t="s">
        <v>12</v>
      </c>
      <c r="D25" s="20" t="s">
        <v>118</v>
      </c>
      <c r="E25" s="16"/>
      <c r="F25" s="21" t="s">
        <v>27</v>
      </c>
      <c r="G25" s="113">
        <f>G26+G27</f>
        <v>1966.00048</v>
      </c>
      <c r="H25" s="88"/>
      <c r="I25" s="88"/>
      <c r="J25" s="88"/>
      <c r="K25" s="88"/>
      <c r="L25" s="88"/>
      <c r="M25" s="88"/>
    </row>
    <row r="26" spans="1:13" s="63" customFormat="1" ht="51">
      <c r="A26" s="26"/>
      <c r="B26" s="20" t="s">
        <v>7</v>
      </c>
      <c r="C26" s="16" t="s">
        <v>12</v>
      </c>
      <c r="D26" s="20" t="s">
        <v>118</v>
      </c>
      <c r="E26" s="16" t="s">
        <v>34</v>
      </c>
      <c r="F26" s="21" t="s">
        <v>33</v>
      </c>
      <c r="G26" s="110">
        <f>1882.67367+21.45+15.87681</f>
        <v>1920.00048</v>
      </c>
      <c r="H26" s="88"/>
      <c r="I26" s="88"/>
      <c r="J26" s="88"/>
      <c r="K26" s="88"/>
      <c r="L26" s="88"/>
      <c r="M26" s="88"/>
    </row>
    <row r="27" spans="1:13" s="63" customFormat="1" ht="25.5">
      <c r="A27" s="26"/>
      <c r="B27" s="20" t="s">
        <v>7</v>
      </c>
      <c r="C27" s="16" t="s">
        <v>12</v>
      </c>
      <c r="D27" s="20" t="s">
        <v>118</v>
      </c>
      <c r="E27" s="16" t="s">
        <v>35</v>
      </c>
      <c r="F27" s="21" t="s">
        <v>205</v>
      </c>
      <c r="G27" s="110">
        <f>43.87681+18-15.87681</f>
        <v>46</v>
      </c>
      <c r="H27" s="88"/>
      <c r="I27" s="88"/>
      <c r="J27" s="88"/>
      <c r="K27" s="88"/>
      <c r="L27" s="88"/>
      <c r="M27" s="88"/>
    </row>
    <row r="28" spans="1:13" s="63" customFormat="1" ht="25.5" hidden="1">
      <c r="A28" s="19"/>
      <c r="B28" s="20" t="s">
        <v>7</v>
      </c>
      <c r="C28" s="16" t="s">
        <v>12</v>
      </c>
      <c r="D28" s="20" t="s">
        <v>118</v>
      </c>
      <c r="E28" s="16" t="s">
        <v>206</v>
      </c>
      <c r="F28" s="21" t="s">
        <v>207</v>
      </c>
      <c r="G28" s="89">
        <v>0</v>
      </c>
      <c r="H28" s="88"/>
      <c r="I28" s="88"/>
      <c r="J28" s="88"/>
      <c r="K28" s="88"/>
      <c r="L28" s="88"/>
      <c r="M28" s="88"/>
    </row>
    <row r="29" spans="1:13" s="63" customFormat="1" ht="25.5" hidden="1">
      <c r="A29" s="19"/>
      <c r="B29" s="20" t="s">
        <v>7</v>
      </c>
      <c r="C29" s="16" t="s">
        <v>12</v>
      </c>
      <c r="D29" s="20" t="s">
        <v>118</v>
      </c>
      <c r="E29" s="16" t="s">
        <v>208</v>
      </c>
      <c r="F29" s="21" t="s">
        <v>209</v>
      </c>
      <c r="G29" s="90">
        <v>0</v>
      </c>
      <c r="H29" s="88"/>
      <c r="I29" s="88"/>
      <c r="J29" s="88"/>
      <c r="K29" s="88"/>
      <c r="L29" s="88"/>
      <c r="M29" s="88"/>
    </row>
    <row r="30" spans="1:13" s="63" customFormat="1" ht="25.5" hidden="1">
      <c r="A30" s="19"/>
      <c r="B30" s="20" t="s">
        <v>7</v>
      </c>
      <c r="C30" s="16" t="s">
        <v>12</v>
      </c>
      <c r="D30" s="20" t="s">
        <v>118</v>
      </c>
      <c r="E30" s="16" t="s">
        <v>208</v>
      </c>
      <c r="F30" s="21" t="s">
        <v>209</v>
      </c>
      <c r="G30" s="89">
        <v>0</v>
      </c>
      <c r="H30" s="88"/>
      <c r="I30" s="88"/>
      <c r="J30" s="88"/>
      <c r="K30" s="88"/>
      <c r="L30" s="88"/>
      <c r="M30" s="88"/>
    </row>
    <row r="31" spans="1:13" s="63" customFormat="1" ht="38.25">
      <c r="A31" s="34"/>
      <c r="B31" s="14" t="s">
        <v>7</v>
      </c>
      <c r="C31" s="15" t="s">
        <v>9</v>
      </c>
      <c r="D31" s="14"/>
      <c r="E31" s="15"/>
      <c r="F31" s="17" t="s">
        <v>51</v>
      </c>
      <c r="G31" s="111">
        <f>G32</f>
        <v>5486.94908</v>
      </c>
      <c r="H31" s="88"/>
      <c r="I31" s="88"/>
      <c r="J31" s="88"/>
      <c r="K31" s="88"/>
      <c r="L31" s="88"/>
      <c r="M31" s="88"/>
    </row>
    <row r="32" spans="1:13" s="63" customFormat="1" ht="12.75">
      <c r="A32" s="26"/>
      <c r="B32" s="20" t="s">
        <v>7</v>
      </c>
      <c r="C32" s="16" t="s">
        <v>9</v>
      </c>
      <c r="D32" s="20" t="s">
        <v>117</v>
      </c>
      <c r="E32" s="16"/>
      <c r="F32" s="21" t="s">
        <v>46</v>
      </c>
      <c r="G32" s="110">
        <f>G33</f>
        <v>5486.94908</v>
      </c>
      <c r="H32" s="88"/>
      <c r="I32" s="88"/>
      <c r="J32" s="88"/>
      <c r="K32" s="88"/>
      <c r="L32" s="88"/>
      <c r="M32" s="88"/>
    </row>
    <row r="33" spans="1:13" s="63" customFormat="1" ht="12.75">
      <c r="A33" s="19"/>
      <c r="B33" s="20" t="s">
        <v>7</v>
      </c>
      <c r="C33" s="16" t="s">
        <v>9</v>
      </c>
      <c r="D33" s="20" t="s">
        <v>117</v>
      </c>
      <c r="E33" s="16"/>
      <c r="F33" s="21" t="s">
        <v>46</v>
      </c>
      <c r="G33" s="110">
        <f>G34</f>
        <v>5486.94908</v>
      </c>
      <c r="H33" s="88"/>
      <c r="I33" s="88"/>
      <c r="J33" s="88"/>
      <c r="K33" s="88"/>
      <c r="L33" s="88"/>
      <c r="M33" s="88"/>
    </row>
    <row r="34" spans="1:13" s="63" customFormat="1" ht="12.75">
      <c r="A34" s="26"/>
      <c r="B34" s="20" t="s">
        <v>7</v>
      </c>
      <c r="C34" s="16" t="s">
        <v>9</v>
      </c>
      <c r="D34" s="20" t="s">
        <v>117</v>
      </c>
      <c r="E34" s="16"/>
      <c r="F34" s="21" t="s">
        <v>46</v>
      </c>
      <c r="G34" s="110">
        <f>G35</f>
        <v>5486.94908</v>
      </c>
      <c r="H34" s="88"/>
      <c r="I34" s="88"/>
      <c r="J34" s="88"/>
      <c r="K34" s="88"/>
      <c r="L34" s="88"/>
      <c r="M34" s="88"/>
    </row>
    <row r="35" spans="1:13" s="63" customFormat="1" ht="12.75">
      <c r="A35" s="26"/>
      <c r="B35" s="20" t="s">
        <v>7</v>
      </c>
      <c r="C35" s="16" t="s">
        <v>9</v>
      </c>
      <c r="D35" s="20" t="s">
        <v>119</v>
      </c>
      <c r="E35" s="16"/>
      <c r="F35" s="21" t="s">
        <v>72</v>
      </c>
      <c r="G35" s="110">
        <f>G36+G43+G44</f>
        <v>5486.94908</v>
      </c>
      <c r="H35" s="88"/>
      <c r="I35" s="88"/>
      <c r="J35" s="88"/>
      <c r="K35" s="88"/>
      <c r="L35" s="88"/>
      <c r="M35" s="88"/>
    </row>
    <row r="36" spans="1:13" s="63" customFormat="1" ht="51">
      <c r="A36" s="26"/>
      <c r="B36" s="20" t="s">
        <v>7</v>
      </c>
      <c r="C36" s="16" t="s">
        <v>9</v>
      </c>
      <c r="D36" s="20" t="s">
        <v>119</v>
      </c>
      <c r="E36" s="16" t="s">
        <v>34</v>
      </c>
      <c r="F36" s="21" t="s">
        <v>33</v>
      </c>
      <c r="G36" s="110">
        <f>3722.28788+69.35435+14.3+18.37473</f>
        <v>3824.31696</v>
      </c>
      <c r="H36" s="88"/>
      <c r="I36" s="88"/>
      <c r="J36" s="88"/>
      <c r="K36" s="88"/>
      <c r="L36" s="88"/>
      <c r="M36" s="88"/>
    </row>
    <row r="37" spans="1:13" s="63" customFormat="1" ht="25.5" hidden="1">
      <c r="A37" s="19"/>
      <c r="B37" s="20" t="s">
        <v>7</v>
      </c>
      <c r="C37" s="16" t="s">
        <v>9</v>
      </c>
      <c r="D37" s="20" t="s">
        <v>119</v>
      </c>
      <c r="E37" s="16" t="s">
        <v>192</v>
      </c>
      <c r="F37" s="21" t="s">
        <v>193</v>
      </c>
      <c r="G37" s="89">
        <v>0</v>
      </c>
      <c r="H37" s="88"/>
      <c r="I37" s="88"/>
      <c r="J37" s="88"/>
      <c r="K37" s="88"/>
      <c r="L37" s="88"/>
      <c r="M37" s="88"/>
    </row>
    <row r="38" spans="1:13" s="63" customFormat="1" ht="12.75" hidden="1">
      <c r="A38" s="19"/>
      <c r="B38" s="20" t="s">
        <v>7</v>
      </c>
      <c r="C38" s="16" t="s">
        <v>9</v>
      </c>
      <c r="D38" s="20" t="s">
        <v>119</v>
      </c>
      <c r="E38" s="16" t="s">
        <v>194</v>
      </c>
      <c r="F38" s="21" t="s">
        <v>196</v>
      </c>
      <c r="G38" s="89">
        <v>0</v>
      </c>
      <c r="H38" s="88"/>
      <c r="I38" s="88"/>
      <c r="J38" s="88"/>
      <c r="K38" s="88"/>
      <c r="L38" s="88"/>
      <c r="M38" s="88"/>
    </row>
    <row r="39" spans="1:13" s="63" customFormat="1" ht="25.5" hidden="1">
      <c r="A39" s="19"/>
      <c r="B39" s="20" t="s">
        <v>7</v>
      </c>
      <c r="C39" s="16" t="s">
        <v>9</v>
      </c>
      <c r="D39" s="20" t="s">
        <v>119</v>
      </c>
      <c r="E39" s="16" t="s">
        <v>197</v>
      </c>
      <c r="F39" s="21" t="s">
        <v>199</v>
      </c>
      <c r="G39" s="89">
        <v>0</v>
      </c>
      <c r="H39" s="88"/>
      <c r="I39" s="88"/>
      <c r="J39" s="88"/>
      <c r="K39" s="88"/>
      <c r="L39" s="88"/>
      <c r="M39" s="88"/>
    </row>
    <row r="40" spans="1:13" s="63" customFormat="1" ht="25.5" hidden="1">
      <c r="A40" s="19"/>
      <c r="B40" s="20" t="s">
        <v>7</v>
      </c>
      <c r="C40" s="16" t="s">
        <v>9</v>
      </c>
      <c r="D40" s="20" t="s">
        <v>119</v>
      </c>
      <c r="E40" s="16" t="s">
        <v>197</v>
      </c>
      <c r="F40" s="21" t="s">
        <v>199</v>
      </c>
      <c r="G40" s="89">
        <f>8420-8420</f>
        <v>0</v>
      </c>
      <c r="H40" s="88"/>
      <c r="I40" s="88"/>
      <c r="J40" s="88"/>
      <c r="K40" s="88"/>
      <c r="L40" s="88"/>
      <c r="M40" s="88"/>
    </row>
    <row r="41" spans="1:13" s="63" customFormat="1" ht="25.5" hidden="1">
      <c r="A41" s="19"/>
      <c r="B41" s="20" t="s">
        <v>7</v>
      </c>
      <c r="C41" s="16" t="s">
        <v>9</v>
      </c>
      <c r="D41" s="20" t="s">
        <v>119</v>
      </c>
      <c r="E41" s="16" t="s">
        <v>197</v>
      </c>
      <c r="F41" s="21" t="s">
        <v>199</v>
      </c>
      <c r="G41" s="89">
        <v>0</v>
      </c>
      <c r="H41" s="88"/>
      <c r="I41" s="88"/>
      <c r="J41" s="88"/>
      <c r="K41" s="88"/>
      <c r="L41" s="88"/>
      <c r="M41" s="88"/>
    </row>
    <row r="42" spans="1:13" s="63" customFormat="1" ht="38.25" hidden="1">
      <c r="A42" s="19"/>
      <c r="B42" s="20" t="s">
        <v>7</v>
      </c>
      <c r="C42" s="16" t="s">
        <v>9</v>
      </c>
      <c r="D42" s="20" t="s">
        <v>119</v>
      </c>
      <c r="E42" s="16" t="s">
        <v>202</v>
      </c>
      <c r="F42" s="21" t="s">
        <v>204</v>
      </c>
      <c r="G42" s="89">
        <v>0</v>
      </c>
      <c r="H42" s="88"/>
      <c r="I42" s="88"/>
      <c r="J42" s="88"/>
      <c r="K42" s="88"/>
      <c r="L42" s="88"/>
      <c r="M42" s="88"/>
    </row>
    <row r="43" spans="1:13" s="63" customFormat="1" ht="25.5">
      <c r="A43" s="26"/>
      <c r="B43" s="20" t="s">
        <v>7</v>
      </c>
      <c r="C43" s="16" t="s">
        <v>9</v>
      </c>
      <c r="D43" s="20" t="s">
        <v>119</v>
      </c>
      <c r="E43" s="16" t="s">
        <v>35</v>
      </c>
      <c r="F43" s="21" t="s">
        <v>205</v>
      </c>
      <c r="G43" s="110">
        <f>1131.7139+24+2.05322+50+115.10123-25.60123</f>
        <v>1297.26712</v>
      </c>
      <c r="H43" s="88"/>
      <c r="I43" s="88"/>
      <c r="J43" s="88"/>
      <c r="K43" s="88"/>
      <c r="L43" s="88"/>
      <c r="M43" s="88"/>
    </row>
    <row r="44" spans="1:13" s="63" customFormat="1" ht="12.75">
      <c r="A44" s="26"/>
      <c r="B44" s="20" t="s">
        <v>7</v>
      </c>
      <c r="C44" s="16" t="s">
        <v>9</v>
      </c>
      <c r="D44" s="20" t="s">
        <v>119</v>
      </c>
      <c r="E44" s="16" t="s">
        <v>37</v>
      </c>
      <c r="F44" s="21" t="s">
        <v>36</v>
      </c>
      <c r="G44" s="110">
        <f>114.365+151+100</f>
        <v>365.365</v>
      </c>
      <c r="H44" s="88"/>
      <c r="I44" s="88"/>
      <c r="J44" s="88"/>
      <c r="K44" s="88"/>
      <c r="L44" s="88"/>
      <c r="M44" s="88"/>
    </row>
    <row r="45" spans="1:13" s="108" customFormat="1" ht="13.5">
      <c r="A45" s="23"/>
      <c r="B45" s="14" t="s">
        <v>7</v>
      </c>
      <c r="C45" s="15" t="s">
        <v>40</v>
      </c>
      <c r="D45" s="14"/>
      <c r="E45" s="15"/>
      <c r="F45" s="17" t="s">
        <v>286</v>
      </c>
      <c r="G45" s="18">
        <f>G46</f>
        <v>211.5</v>
      </c>
      <c r="H45" s="107"/>
      <c r="I45" s="107"/>
      <c r="J45" s="107"/>
      <c r="K45" s="107"/>
      <c r="L45" s="107"/>
      <c r="M45" s="107"/>
    </row>
    <row r="46" spans="1:13" s="63" customFormat="1" ht="12.75">
      <c r="A46" s="74"/>
      <c r="B46" s="20" t="s">
        <v>7</v>
      </c>
      <c r="C46" s="16" t="s">
        <v>40</v>
      </c>
      <c r="D46" s="20" t="s">
        <v>117</v>
      </c>
      <c r="E46" s="76"/>
      <c r="F46" s="21" t="s">
        <v>46</v>
      </c>
      <c r="G46" s="78">
        <f>G47</f>
        <v>211.5</v>
      </c>
      <c r="H46" s="88"/>
      <c r="I46" s="88"/>
      <c r="J46" s="88"/>
      <c r="K46" s="88"/>
      <c r="L46" s="88"/>
      <c r="M46" s="88"/>
    </row>
    <row r="47" spans="1:13" s="63" customFormat="1" ht="12.75">
      <c r="A47" s="74"/>
      <c r="B47" s="20" t="s">
        <v>7</v>
      </c>
      <c r="C47" s="16" t="s">
        <v>40</v>
      </c>
      <c r="D47" s="20" t="s">
        <v>117</v>
      </c>
      <c r="E47" s="76"/>
      <c r="F47" s="21" t="s">
        <v>46</v>
      </c>
      <c r="G47" s="78">
        <f>G48</f>
        <v>211.5</v>
      </c>
      <c r="H47" s="88"/>
      <c r="I47" s="88"/>
      <c r="J47" s="88"/>
      <c r="K47" s="88"/>
      <c r="L47" s="88"/>
      <c r="M47" s="88"/>
    </row>
    <row r="48" spans="1:13" s="63" customFormat="1" ht="12.75">
      <c r="A48" s="74"/>
      <c r="B48" s="20" t="s">
        <v>7</v>
      </c>
      <c r="C48" s="16" t="s">
        <v>40</v>
      </c>
      <c r="D48" s="20" t="s">
        <v>117</v>
      </c>
      <c r="E48" s="76"/>
      <c r="F48" s="21" t="s">
        <v>46</v>
      </c>
      <c r="G48" s="78">
        <f>G49</f>
        <v>211.5</v>
      </c>
      <c r="H48" s="88"/>
      <c r="I48" s="88"/>
      <c r="J48" s="88"/>
      <c r="K48" s="88"/>
      <c r="L48" s="88"/>
      <c r="M48" s="88"/>
    </row>
    <row r="49" spans="1:13" s="63" customFormat="1" ht="12.75">
      <c r="A49" s="74"/>
      <c r="B49" s="20" t="s">
        <v>7</v>
      </c>
      <c r="C49" s="16" t="s">
        <v>40</v>
      </c>
      <c r="D49" s="20" t="s">
        <v>287</v>
      </c>
      <c r="E49" s="16"/>
      <c r="F49" s="103" t="s">
        <v>288</v>
      </c>
      <c r="G49" s="78">
        <f>G50</f>
        <v>211.5</v>
      </c>
      <c r="H49" s="88"/>
      <c r="I49" s="88"/>
      <c r="J49" s="88"/>
      <c r="K49" s="88"/>
      <c r="L49" s="88"/>
      <c r="M49" s="88"/>
    </row>
    <row r="50" spans="1:13" s="63" customFormat="1" ht="12.75">
      <c r="A50" s="74"/>
      <c r="B50" s="20" t="s">
        <v>7</v>
      </c>
      <c r="C50" s="16" t="s">
        <v>40</v>
      </c>
      <c r="D50" s="20" t="s">
        <v>287</v>
      </c>
      <c r="E50" s="16" t="s">
        <v>37</v>
      </c>
      <c r="F50" s="21" t="s">
        <v>36</v>
      </c>
      <c r="G50" s="78">
        <v>211.5</v>
      </c>
      <c r="H50" s="88"/>
      <c r="I50" s="88"/>
      <c r="J50" s="88"/>
      <c r="K50" s="88"/>
      <c r="L50" s="88"/>
      <c r="M50" s="88"/>
    </row>
    <row r="51" spans="1:13" s="64" customFormat="1" ht="12.75">
      <c r="A51" s="35"/>
      <c r="B51" s="14" t="s">
        <v>7</v>
      </c>
      <c r="C51" s="15" t="s">
        <v>22</v>
      </c>
      <c r="D51" s="14"/>
      <c r="E51" s="16"/>
      <c r="F51" s="17" t="s">
        <v>25</v>
      </c>
      <c r="G51" s="111">
        <f>G52</f>
        <v>50</v>
      </c>
      <c r="H51" s="92"/>
      <c r="I51" s="92"/>
      <c r="J51" s="92"/>
      <c r="K51" s="92"/>
      <c r="L51" s="92"/>
      <c r="M51" s="92"/>
    </row>
    <row r="52" spans="1:13" s="63" customFormat="1" ht="12.75">
      <c r="A52" s="26"/>
      <c r="B52" s="20" t="s">
        <v>7</v>
      </c>
      <c r="C52" s="16" t="s">
        <v>22</v>
      </c>
      <c r="D52" s="20" t="s">
        <v>117</v>
      </c>
      <c r="E52" s="16"/>
      <c r="F52" s="21" t="s">
        <v>46</v>
      </c>
      <c r="G52" s="110">
        <f>G53</f>
        <v>50</v>
      </c>
      <c r="H52" s="88"/>
      <c r="I52" s="88"/>
      <c r="J52" s="88"/>
      <c r="K52" s="88"/>
      <c r="L52" s="88"/>
      <c r="M52" s="88"/>
    </row>
    <row r="53" spans="1:13" s="63" customFormat="1" ht="12.75">
      <c r="A53" s="19"/>
      <c r="B53" s="20" t="s">
        <v>7</v>
      </c>
      <c r="C53" s="16" t="s">
        <v>22</v>
      </c>
      <c r="D53" s="20" t="s">
        <v>117</v>
      </c>
      <c r="E53" s="16"/>
      <c r="F53" s="21" t="s">
        <v>46</v>
      </c>
      <c r="G53" s="110">
        <f>G54</f>
        <v>50</v>
      </c>
      <c r="H53" s="88"/>
      <c r="I53" s="88"/>
      <c r="J53" s="88"/>
      <c r="K53" s="88"/>
      <c r="L53" s="88"/>
      <c r="M53" s="88"/>
    </row>
    <row r="54" spans="1:13" s="63" customFormat="1" ht="12.75">
      <c r="A54" s="26"/>
      <c r="B54" s="20" t="s">
        <v>7</v>
      </c>
      <c r="C54" s="16" t="s">
        <v>22</v>
      </c>
      <c r="D54" s="20" t="s">
        <v>117</v>
      </c>
      <c r="E54" s="16"/>
      <c r="F54" s="21" t="s">
        <v>46</v>
      </c>
      <c r="G54" s="110">
        <f>G55</f>
        <v>50</v>
      </c>
      <c r="H54" s="88"/>
      <c r="I54" s="88"/>
      <c r="J54" s="88"/>
      <c r="K54" s="88"/>
      <c r="L54" s="88"/>
      <c r="M54" s="88"/>
    </row>
    <row r="55" spans="1:13" s="63" customFormat="1" ht="12.75">
      <c r="A55" s="26"/>
      <c r="B55" s="20" t="s">
        <v>7</v>
      </c>
      <c r="C55" s="16" t="s">
        <v>22</v>
      </c>
      <c r="D55" s="20" t="s">
        <v>120</v>
      </c>
      <c r="E55" s="16"/>
      <c r="F55" s="21" t="s">
        <v>64</v>
      </c>
      <c r="G55" s="110">
        <f>G56</f>
        <v>50</v>
      </c>
      <c r="H55" s="88"/>
      <c r="I55" s="88"/>
      <c r="J55" s="88"/>
      <c r="K55" s="88"/>
      <c r="L55" s="88"/>
      <c r="M55" s="88"/>
    </row>
    <row r="56" spans="1:13" s="63" customFormat="1" ht="12.75">
      <c r="A56" s="26"/>
      <c r="B56" s="20" t="s">
        <v>7</v>
      </c>
      <c r="C56" s="16" t="s">
        <v>22</v>
      </c>
      <c r="D56" s="20" t="s">
        <v>120</v>
      </c>
      <c r="E56" s="16" t="s">
        <v>37</v>
      </c>
      <c r="F56" s="21" t="s">
        <v>36</v>
      </c>
      <c r="G56" s="110">
        <v>50</v>
      </c>
      <c r="H56" s="88"/>
      <c r="I56" s="88"/>
      <c r="J56" s="88"/>
      <c r="K56" s="88"/>
      <c r="L56" s="88"/>
      <c r="M56" s="88"/>
    </row>
    <row r="57" spans="1:13" s="63" customFormat="1" ht="12.75">
      <c r="A57" s="34"/>
      <c r="B57" s="14" t="s">
        <v>7</v>
      </c>
      <c r="C57" s="15" t="s">
        <v>30</v>
      </c>
      <c r="D57" s="14"/>
      <c r="E57" s="15"/>
      <c r="F57" s="17" t="s">
        <v>10</v>
      </c>
      <c r="G57" s="111">
        <f>G58+G63</f>
        <v>4752.06393</v>
      </c>
      <c r="H57" s="88"/>
      <c r="I57" s="88"/>
      <c r="J57" s="88"/>
      <c r="K57" s="88"/>
      <c r="L57" s="88"/>
      <c r="M57" s="88"/>
    </row>
    <row r="58" spans="1:13" s="63" customFormat="1" ht="48">
      <c r="A58" s="35"/>
      <c r="B58" s="20" t="s">
        <v>7</v>
      </c>
      <c r="C58" s="16" t="s">
        <v>30</v>
      </c>
      <c r="D58" s="20" t="s">
        <v>121</v>
      </c>
      <c r="E58" s="16"/>
      <c r="F58" s="27" t="s">
        <v>116</v>
      </c>
      <c r="G58" s="110">
        <f>G59</f>
        <v>3</v>
      </c>
      <c r="H58" s="88"/>
      <c r="I58" s="88"/>
      <c r="J58" s="88"/>
      <c r="K58" s="88"/>
      <c r="L58" s="88"/>
      <c r="M58" s="88"/>
    </row>
    <row r="59" spans="1:13" s="63" customFormat="1" ht="25.5">
      <c r="A59" s="26"/>
      <c r="B59" s="20" t="s">
        <v>7</v>
      </c>
      <c r="C59" s="16" t="s">
        <v>30</v>
      </c>
      <c r="D59" s="20" t="s">
        <v>122</v>
      </c>
      <c r="E59" s="24"/>
      <c r="F59" s="21" t="s">
        <v>123</v>
      </c>
      <c r="G59" s="110">
        <f>G60</f>
        <v>3</v>
      </c>
      <c r="H59" s="88"/>
      <c r="I59" s="88"/>
      <c r="J59" s="88"/>
      <c r="K59" s="88"/>
      <c r="L59" s="88"/>
      <c r="M59" s="88"/>
    </row>
    <row r="60" spans="1:13" s="63" customFormat="1" ht="127.5">
      <c r="A60" s="35"/>
      <c r="B60" s="20" t="s">
        <v>7</v>
      </c>
      <c r="C60" s="16" t="s">
        <v>30</v>
      </c>
      <c r="D60" s="20" t="s">
        <v>124</v>
      </c>
      <c r="E60" s="16"/>
      <c r="F60" s="21" t="s">
        <v>125</v>
      </c>
      <c r="G60" s="110">
        <f>G61</f>
        <v>3</v>
      </c>
      <c r="H60" s="88"/>
      <c r="I60" s="88"/>
      <c r="J60" s="88"/>
      <c r="K60" s="88"/>
      <c r="L60" s="88"/>
      <c r="M60" s="88"/>
    </row>
    <row r="61" spans="1:13" s="63" customFormat="1" ht="25.5">
      <c r="A61" s="26"/>
      <c r="B61" s="20" t="s">
        <v>7</v>
      </c>
      <c r="C61" s="16" t="s">
        <v>30</v>
      </c>
      <c r="D61" s="20" t="s">
        <v>126</v>
      </c>
      <c r="E61" s="16"/>
      <c r="F61" s="21" t="s">
        <v>70</v>
      </c>
      <c r="G61" s="110">
        <f>G62</f>
        <v>3</v>
      </c>
      <c r="H61" s="88"/>
      <c r="I61" s="88"/>
      <c r="J61" s="88"/>
      <c r="K61" s="88"/>
      <c r="L61" s="88"/>
      <c r="M61" s="88"/>
    </row>
    <row r="62" spans="1:13" s="63" customFormat="1" ht="25.5">
      <c r="A62" s="26"/>
      <c r="B62" s="20" t="s">
        <v>7</v>
      </c>
      <c r="C62" s="16" t="s">
        <v>30</v>
      </c>
      <c r="D62" s="20" t="s">
        <v>126</v>
      </c>
      <c r="E62" s="16" t="s">
        <v>35</v>
      </c>
      <c r="F62" s="21" t="s">
        <v>205</v>
      </c>
      <c r="G62" s="110">
        <v>3</v>
      </c>
      <c r="H62" s="88"/>
      <c r="I62" s="88"/>
      <c r="J62" s="88"/>
      <c r="K62" s="88"/>
      <c r="L62" s="88"/>
      <c r="M62" s="88"/>
    </row>
    <row r="63" spans="1:13" s="63" customFormat="1" ht="12.75">
      <c r="A63" s="26"/>
      <c r="B63" s="20" t="s">
        <v>7</v>
      </c>
      <c r="C63" s="16" t="s">
        <v>30</v>
      </c>
      <c r="D63" s="20" t="s">
        <v>117</v>
      </c>
      <c r="E63" s="16"/>
      <c r="F63" s="21" t="s">
        <v>46</v>
      </c>
      <c r="G63" s="110">
        <f>G64</f>
        <v>4749.06393</v>
      </c>
      <c r="H63" s="88"/>
      <c r="I63" s="88"/>
      <c r="J63" s="88"/>
      <c r="K63" s="88"/>
      <c r="L63" s="88"/>
      <c r="M63" s="88"/>
    </row>
    <row r="64" spans="1:13" s="63" customFormat="1" ht="12.75">
      <c r="A64" s="26"/>
      <c r="B64" s="20" t="s">
        <v>7</v>
      </c>
      <c r="C64" s="16" t="s">
        <v>30</v>
      </c>
      <c r="D64" s="20" t="s">
        <v>117</v>
      </c>
      <c r="E64" s="16"/>
      <c r="F64" s="21" t="s">
        <v>46</v>
      </c>
      <c r="G64" s="110">
        <f>G65</f>
        <v>4749.06393</v>
      </c>
      <c r="H64" s="88"/>
      <c r="I64" s="88"/>
      <c r="J64" s="88"/>
      <c r="K64" s="88"/>
      <c r="L64" s="88"/>
      <c r="M64" s="88"/>
    </row>
    <row r="65" spans="1:13" s="63" customFormat="1" ht="12.75">
      <c r="A65" s="26"/>
      <c r="B65" s="20" t="s">
        <v>7</v>
      </c>
      <c r="C65" s="16" t="s">
        <v>30</v>
      </c>
      <c r="D65" s="20" t="s">
        <v>117</v>
      </c>
      <c r="E65" s="16"/>
      <c r="F65" s="21" t="s">
        <v>46</v>
      </c>
      <c r="G65" s="110">
        <f>G66+G69</f>
        <v>4749.06393</v>
      </c>
      <c r="H65" s="88"/>
      <c r="I65" s="88"/>
      <c r="J65" s="88"/>
      <c r="K65" s="88"/>
      <c r="L65" s="88"/>
      <c r="M65" s="88"/>
    </row>
    <row r="66" spans="1:13" s="63" customFormat="1" ht="25.5">
      <c r="A66" s="26"/>
      <c r="B66" s="20" t="s">
        <v>7</v>
      </c>
      <c r="C66" s="16" t="s">
        <v>30</v>
      </c>
      <c r="D66" s="20" t="s">
        <v>128</v>
      </c>
      <c r="E66" s="16"/>
      <c r="F66" s="21" t="s">
        <v>127</v>
      </c>
      <c r="G66" s="110">
        <f>G67+G68</f>
        <v>4728.56393</v>
      </c>
      <c r="H66" s="88"/>
      <c r="I66" s="88"/>
      <c r="J66" s="88"/>
      <c r="K66" s="88"/>
      <c r="L66" s="88"/>
      <c r="M66" s="88"/>
    </row>
    <row r="67" spans="1:13" s="63" customFormat="1" ht="51">
      <c r="A67" s="26"/>
      <c r="B67" s="20" t="s">
        <v>7</v>
      </c>
      <c r="C67" s="16" t="s">
        <v>30</v>
      </c>
      <c r="D67" s="20" t="s">
        <v>128</v>
      </c>
      <c r="E67" s="16" t="s">
        <v>34</v>
      </c>
      <c r="F67" s="21" t="s">
        <v>33</v>
      </c>
      <c r="G67" s="110">
        <f>3650.36324+52.2237+2.33098+7.71848</f>
        <v>3712.6364000000003</v>
      </c>
      <c r="H67" s="88"/>
      <c r="I67" s="88"/>
      <c r="J67" s="88"/>
      <c r="K67" s="88"/>
      <c r="L67" s="88"/>
      <c r="M67" s="88"/>
    </row>
    <row r="68" spans="1:13" s="63" customFormat="1" ht="25.5">
      <c r="A68" s="26"/>
      <c r="B68" s="20" t="s">
        <v>7</v>
      </c>
      <c r="C68" s="16" t="s">
        <v>30</v>
      </c>
      <c r="D68" s="20" t="s">
        <v>128</v>
      </c>
      <c r="E68" s="16" t="s">
        <v>35</v>
      </c>
      <c r="F68" s="21" t="s">
        <v>205</v>
      </c>
      <c r="G68" s="110">
        <f>926.63212+15+2.05321+30+13.2422+53.00212-24.00212</f>
        <v>1015.92753</v>
      </c>
      <c r="H68" s="88"/>
      <c r="I68" s="88"/>
      <c r="J68" s="88"/>
      <c r="K68" s="88"/>
      <c r="L68" s="88"/>
      <c r="M68" s="88"/>
    </row>
    <row r="69" spans="1:13" s="63" customFormat="1" ht="51">
      <c r="A69" s="26"/>
      <c r="B69" s="20" t="s">
        <v>7</v>
      </c>
      <c r="C69" s="16" t="s">
        <v>30</v>
      </c>
      <c r="D69" s="20" t="s">
        <v>130</v>
      </c>
      <c r="E69" s="16"/>
      <c r="F69" s="21" t="s">
        <v>129</v>
      </c>
      <c r="G69" s="110">
        <f>G70</f>
        <v>20.5</v>
      </c>
      <c r="H69" s="88"/>
      <c r="I69" s="88"/>
      <c r="J69" s="88"/>
      <c r="K69" s="88"/>
      <c r="L69" s="88"/>
      <c r="M69" s="88"/>
    </row>
    <row r="70" spans="1:7" ht="25.5">
      <c r="A70" s="40"/>
      <c r="B70" s="20" t="s">
        <v>7</v>
      </c>
      <c r="C70" s="16" t="s">
        <v>30</v>
      </c>
      <c r="D70" s="20" t="s">
        <v>130</v>
      </c>
      <c r="E70" s="16" t="s">
        <v>35</v>
      </c>
      <c r="F70" s="21" t="s">
        <v>50</v>
      </c>
      <c r="G70" s="110">
        <v>20.5</v>
      </c>
    </row>
    <row r="71" spans="1:7" ht="12.75">
      <c r="A71" s="19"/>
      <c r="B71" s="20"/>
      <c r="C71" s="16"/>
      <c r="D71" s="20"/>
      <c r="E71" s="16"/>
      <c r="F71" s="41" t="s">
        <v>68</v>
      </c>
      <c r="G71" s="114">
        <v>20.5</v>
      </c>
    </row>
    <row r="72" spans="1:13" s="65" customFormat="1" ht="12.75">
      <c r="A72" s="26">
        <v>2</v>
      </c>
      <c r="B72" s="11" t="s">
        <v>12</v>
      </c>
      <c r="C72" s="24"/>
      <c r="D72" s="11"/>
      <c r="E72" s="24"/>
      <c r="F72" s="12" t="s">
        <v>52</v>
      </c>
      <c r="G72" s="115">
        <f>G73</f>
        <v>158.6</v>
      </c>
      <c r="H72" s="95"/>
      <c r="I72" s="95"/>
      <c r="J72" s="95"/>
      <c r="K72" s="95"/>
      <c r="L72" s="95"/>
      <c r="M72" s="95"/>
    </row>
    <row r="73" spans="1:13" s="66" customFormat="1" ht="13.5">
      <c r="A73" s="36"/>
      <c r="B73" s="14" t="s">
        <v>12</v>
      </c>
      <c r="C73" s="15" t="s">
        <v>8</v>
      </c>
      <c r="D73" s="14"/>
      <c r="E73" s="15"/>
      <c r="F73" s="17" t="s">
        <v>31</v>
      </c>
      <c r="G73" s="111">
        <f>G74</f>
        <v>158.6</v>
      </c>
      <c r="H73" s="96"/>
      <c r="I73" s="96"/>
      <c r="J73" s="96"/>
      <c r="K73" s="96"/>
      <c r="L73" s="96"/>
      <c r="M73" s="96"/>
    </row>
    <row r="74" spans="1:247" ht="12.75">
      <c r="A74" s="26"/>
      <c r="B74" s="20" t="s">
        <v>12</v>
      </c>
      <c r="C74" s="16" t="s">
        <v>8</v>
      </c>
      <c r="D74" s="20" t="s">
        <v>117</v>
      </c>
      <c r="E74" s="16"/>
      <c r="F74" s="21" t="s">
        <v>46</v>
      </c>
      <c r="G74" s="110">
        <f>G75</f>
        <v>158.6</v>
      </c>
      <c r="H74" s="88"/>
      <c r="I74" s="88"/>
      <c r="J74" s="88"/>
      <c r="K74" s="88"/>
      <c r="L74" s="88"/>
      <c r="M74" s="88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</row>
    <row r="75" spans="1:247" ht="12.75">
      <c r="A75" s="19"/>
      <c r="B75" s="20" t="s">
        <v>12</v>
      </c>
      <c r="C75" s="16" t="s">
        <v>8</v>
      </c>
      <c r="D75" s="20" t="s">
        <v>117</v>
      </c>
      <c r="E75" s="16"/>
      <c r="F75" s="21" t="s">
        <v>46</v>
      </c>
      <c r="G75" s="110">
        <f>G76</f>
        <v>158.6</v>
      </c>
      <c r="H75" s="88"/>
      <c r="I75" s="88"/>
      <c r="J75" s="88"/>
      <c r="K75" s="88"/>
      <c r="L75" s="88"/>
      <c r="M75" s="88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</row>
    <row r="76" spans="1:247" ht="12.75">
      <c r="A76" s="26"/>
      <c r="B76" s="20" t="s">
        <v>12</v>
      </c>
      <c r="C76" s="16" t="s">
        <v>8</v>
      </c>
      <c r="D76" s="20" t="s">
        <v>117</v>
      </c>
      <c r="E76" s="16"/>
      <c r="F76" s="21" t="s">
        <v>46</v>
      </c>
      <c r="G76" s="110">
        <f>G77</f>
        <v>158.6</v>
      </c>
      <c r="H76" s="88"/>
      <c r="I76" s="88"/>
      <c r="J76" s="88"/>
      <c r="K76" s="88"/>
      <c r="L76" s="88"/>
      <c r="M76" s="88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</row>
    <row r="77" spans="1:7" ht="25.5">
      <c r="A77" s="26"/>
      <c r="B77" s="20" t="s">
        <v>12</v>
      </c>
      <c r="C77" s="16" t="s">
        <v>8</v>
      </c>
      <c r="D77" s="20" t="s">
        <v>131</v>
      </c>
      <c r="E77" s="16"/>
      <c r="F77" s="21" t="s">
        <v>53</v>
      </c>
      <c r="G77" s="110">
        <f>G78+G79</f>
        <v>158.6</v>
      </c>
    </row>
    <row r="78" spans="1:7" ht="51">
      <c r="A78" s="26"/>
      <c r="B78" s="20" t="s">
        <v>12</v>
      </c>
      <c r="C78" s="16" t="s">
        <v>8</v>
      </c>
      <c r="D78" s="20" t="s">
        <v>131</v>
      </c>
      <c r="E78" s="16" t="s">
        <v>34</v>
      </c>
      <c r="F78" s="21" t="s">
        <v>33</v>
      </c>
      <c r="G78" s="110">
        <v>145.9</v>
      </c>
    </row>
    <row r="79" spans="1:7" ht="25.5">
      <c r="A79" s="26"/>
      <c r="B79" s="20" t="s">
        <v>12</v>
      </c>
      <c r="C79" s="16" t="s">
        <v>8</v>
      </c>
      <c r="D79" s="20" t="s">
        <v>131</v>
      </c>
      <c r="E79" s="16" t="s">
        <v>35</v>
      </c>
      <c r="F79" s="21" t="s">
        <v>205</v>
      </c>
      <c r="G79" s="110">
        <v>12.7</v>
      </c>
    </row>
    <row r="80" spans="1:7" ht="14.25">
      <c r="A80" s="40"/>
      <c r="B80" s="20"/>
      <c r="C80" s="16"/>
      <c r="D80" s="20"/>
      <c r="E80" s="16"/>
      <c r="F80" s="41" t="s">
        <v>68</v>
      </c>
      <c r="G80" s="114">
        <v>158.6</v>
      </c>
    </row>
    <row r="81" spans="1:13" s="62" customFormat="1" ht="25.5">
      <c r="A81" s="26">
        <v>3</v>
      </c>
      <c r="B81" s="11" t="s">
        <v>8</v>
      </c>
      <c r="C81" s="24"/>
      <c r="D81" s="11"/>
      <c r="E81" s="24"/>
      <c r="F81" s="12" t="s">
        <v>54</v>
      </c>
      <c r="G81" s="115">
        <f>G82</f>
        <v>27</v>
      </c>
      <c r="H81" s="86"/>
      <c r="I81" s="86"/>
      <c r="J81" s="86"/>
      <c r="K81" s="86"/>
      <c r="L81" s="86"/>
      <c r="M81" s="86"/>
    </row>
    <row r="82" spans="1:13" s="63" customFormat="1" ht="12.75">
      <c r="A82" s="34"/>
      <c r="B82" s="14" t="s">
        <v>8</v>
      </c>
      <c r="C82" s="15" t="s">
        <v>9</v>
      </c>
      <c r="D82" s="14"/>
      <c r="E82" s="15"/>
      <c r="F82" s="17" t="s">
        <v>38</v>
      </c>
      <c r="G82" s="111">
        <f>G85</f>
        <v>27</v>
      </c>
      <c r="H82" s="88"/>
      <c r="I82" s="88"/>
      <c r="J82" s="88"/>
      <c r="K82" s="88"/>
      <c r="L82" s="88"/>
      <c r="M82" s="88"/>
    </row>
    <row r="83" spans="1:13" s="63" customFormat="1" ht="12.75">
      <c r="A83" s="26"/>
      <c r="B83" s="20" t="s">
        <v>8</v>
      </c>
      <c r="C83" s="16" t="s">
        <v>9</v>
      </c>
      <c r="D83" s="20" t="s">
        <v>117</v>
      </c>
      <c r="E83" s="16"/>
      <c r="F83" s="21" t="s">
        <v>46</v>
      </c>
      <c r="G83" s="110">
        <f>G84</f>
        <v>27</v>
      </c>
      <c r="H83" s="88"/>
      <c r="I83" s="88"/>
      <c r="J83" s="88"/>
      <c r="K83" s="88"/>
      <c r="L83" s="88"/>
      <c r="M83" s="88"/>
    </row>
    <row r="84" spans="1:13" s="63" customFormat="1" ht="12.75">
      <c r="A84" s="19"/>
      <c r="B84" s="20" t="s">
        <v>8</v>
      </c>
      <c r="C84" s="16" t="s">
        <v>9</v>
      </c>
      <c r="D84" s="20" t="s">
        <v>117</v>
      </c>
      <c r="E84" s="16"/>
      <c r="F84" s="21" t="s">
        <v>46</v>
      </c>
      <c r="G84" s="110">
        <f>G85</f>
        <v>27</v>
      </c>
      <c r="H84" s="88"/>
      <c r="I84" s="88"/>
      <c r="J84" s="88"/>
      <c r="K84" s="88"/>
      <c r="L84" s="88"/>
      <c r="M84" s="88"/>
    </row>
    <row r="85" spans="1:13" s="63" customFormat="1" ht="12.75">
      <c r="A85" s="26"/>
      <c r="B85" s="20" t="s">
        <v>8</v>
      </c>
      <c r="C85" s="16" t="s">
        <v>9</v>
      </c>
      <c r="D85" s="20" t="s">
        <v>117</v>
      </c>
      <c r="E85" s="16"/>
      <c r="F85" s="21" t="s">
        <v>46</v>
      </c>
      <c r="G85" s="110">
        <f>G86</f>
        <v>27</v>
      </c>
      <c r="H85" s="88"/>
      <c r="I85" s="88"/>
      <c r="J85" s="88"/>
      <c r="K85" s="88"/>
      <c r="L85" s="88"/>
      <c r="M85" s="88"/>
    </row>
    <row r="86" spans="1:13" s="63" customFormat="1" ht="76.5">
      <c r="A86" s="26"/>
      <c r="B86" s="20" t="s">
        <v>8</v>
      </c>
      <c r="C86" s="16" t="s">
        <v>9</v>
      </c>
      <c r="D86" s="20" t="s">
        <v>132</v>
      </c>
      <c r="E86" s="16"/>
      <c r="F86" s="21" t="s">
        <v>133</v>
      </c>
      <c r="G86" s="110">
        <f>G87</f>
        <v>27</v>
      </c>
      <c r="H86" s="88"/>
      <c r="I86" s="88"/>
      <c r="J86" s="88"/>
      <c r="K86" s="88"/>
      <c r="L86" s="88"/>
      <c r="M86" s="88"/>
    </row>
    <row r="87" spans="1:13" s="63" customFormat="1" ht="25.5">
      <c r="A87" s="26"/>
      <c r="B87" s="20" t="s">
        <v>8</v>
      </c>
      <c r="C87" s="16" t="s">
        <v>9</v>
      </c>
      <c r="D87" s="20" t="s">
        <v>132</v>
      </c>
      <c r="E87" s="16" t="s">
        <v>35</v>
      </c>
      <c r="F87" s="21" t="s">
        <v>205</v>
      </c>
      <c r="G87" s="110">
        <v>27</v>
      </c>
      <c r="H87" s="88"/>
      <c r="I87" s="88"/>
      <c r="J87" s="88"/>
      <c r="K87" s="88"/>
      <c r="L87" s="88"/>
      <c r="M87" s="88"/>
    </row>
    <row r="88" spans="1:13" s="63" customFormat="1" ht="25.5" hidden="1">
      <c r="A88" s="19"/>
      <c r="B88" s="20" t="s">
        <v>8</v>
      </c>
      <c r="C88" s="16" t="s">
        <v>9</v>
      </c>
      <c r="D88" s="20" t="s">
        <v>132</v>
      </c>
      <c r="E88" s="16" t="s">
        <v>208</v>
      </c>
      <c r="F88" s="21" t="s">
        <v>209</v>
      </c>
      <c r="G88" s="89">
        <v>0</v>
      </c>
      <c r="H88" s="88"/>
      <c r="I88" s="88"/>
      <c r="J88" s="88"/>
      <c r="K88" s="88"/>
      <c r="L88" s="88"/>
      <c r="M88" s="88"/>
    </row>
    <row r="89" spans="1:7" ht="14.25">
      <c r="A89" s="40"/>
      <c r="B89" s="20"/>
      <c r="C89" s="16"/>
      <c r="D89" s="20"/>
      <c r="E89" s="16"/>
      <c r="F89" s="41" t="s">
        <v>68</v>
      </c>
      <c r="G89" s="114">
        <v>27</v>
      </c>
    </row>
    <row r="90" spans="1:13" s="62" customFormat="1" ht="12.75">
      <c r="A90" s="26">
        <v>4</v>
      </c>
      <c r="B90" s="11" t="s">
        <v>9</v>
      </c>
      <c r="C90" s="24"/>
      <c r="D90" s="11"/>
      <c r="E90" s="24"/>
      <c r="F90" s="12" t="s">
        <v>56</v>
      </c>
      <c r="G90" s="115">
        <f>G91+G98</f>
        <v>4551.27538</v>
      </c>
      <c r="H90" s="86"/>
      <c r="I90" s="86"/>
      <c r="J90" s="86"/>
      <c r="K90" s="86"/>
      <c r="L90" s="86"/>
      <c r="M90" s="86"/>
    </row>
    <row r="91" spans="1:13" s="63" customFormat="1" ht="12.75">
      <c r="A91" s="34"/>
      <c r="B91" s="14" t="s">
        <v>9</v>
      </c>
      <c r="C91" s="15" t="s">
        <v>55</v>
      </c>
      <c r="D91" s="14"/>
      <c r="E91" s="15"/>
      <c r="F91" s="17" t="s">
        <v>69</v>
      </c>
      <c r="G91" s="111">
        <f>G92</f>
        <v>4511.27538</v>
      </c>
      <c r="H91" s="88"/>
      <c r="I91" s="88"/>
      <c r="J91" s="88"/>
      <c r="K91" s="88"/>
      <c r="L91" s="88"/>
      <c r="M91" s="88"/>
    </row>
    <row r="92" spans="1:13" s="63" customFormat="1" ht="51">
      <c r="A92" s="19"/>
      <c r="B92" s="20" t="s">
        <v>9</v>
      </c>
      <c r="C92" s="16" t="s">
        <v>55</v>
      </c>
      <c r="D92" s="20" t="s">
        <v>134</v>
      </c>
      <c r="E92" s="16"/>
      <c r="F92" s="21" t="s">
        <v>73</v>
      </c>
      <c r="G92" s="110">
        <f>G93</f>
        <v>4511.27538</v>
      </c>
      <c r="H92" s="88"/>
      <c r="I92" s="88"/>
      <c r="J92" s="88"/>
      <c r="K92" s="88"/>
      <c r="L92" s="88"/>
      <c r="M92" s="88"/>
    </row>
    <row r="93" spans="1:13" s="63" customFormat="1" ht="25.5">
      <c r="A93" s="19"/>
      <c r="B93" s="20" t="s">
        <v>9</v>
      </c>
      <c r="C93" s="16" t="s">
        <v>55</v>
      </c>
      <c r="D93" s="20" t="s">
        <v>135</v>
      </c>
      <c r="E93" s="16"/>
      <c r="F93" s="21" t="s">
        <v>74</v>
      </c>
      <c r="G93" s="110">
        <f>G94</f>
        <v>4511.27538</v>
      </c>
      <c r="H93" s="88"/>
      <c r="I93" s="88"/>
      <c r="J93" s="88"/>
      <c r="K93" s="88"/>
      <c r="L93" s="88"/>
      <c r="M93" s="88"/>
    </row>
    <row r="94" spans="1:13" s="63" customFormat="1" ht="63.75">
      <c r="A94" s="19"/>
      <c r="B94" s="20" t="s">
        <v>9</v>
      </c>
      <c r="C94" s="16" t="s">
        <v>55</v>
      </c>
      <c r="D94" s="20" t="s">
        <v>136</v>
      </c>
      <c r="E94" s="16"/>
      <c r="F94" s="21" t="s">
        <v>137</v>
      </c>
      <c r="G94" s="110">
        <f>G95</f>
        <v>4511.27538</v>
      </c>
      <c r="H94" s="88"/>
      <c r="I94" s="88"/>
      <c r="J94" s="88"/>
      <c r="K94" s="88"/>
      <c r="L94" s="88"/>
      <c r="M94" s="88"/>
    </row>
    <row r="95" spans="1:13" s="63" customFormat="1" ht="25.5">
      <c r="A95" s="19"/>
      <c r="B95" s="20" t="s">
        <v>9</v>
      </c>
      <c r="C95" s="16" t="s">
        <v>55</v>
      </c>
      <c r="D95" s="20" t="s">
        <v>138</v>
      </c>
      <c r="E95" s="16"/>
      <c r="F95" s="21" t="s">
        <v>70</v>
      </c>
      <c r="G95" s="110">
        <f>G96</f>
        <v>4511.27538</v>
      </c>
      <c r="H95" s="88"/>
      <c r="I95" s="88"/>
      <c r="J95" s="88"/>
      <c r="K95" s="88"/>
      <c r="L95" s="88"/>
      <c r="M95" s="88"/>
    </row>
    <row r="96" spans="1:13" s="63" customFormat="1" ht="25.5">
      <c r="A96" s="26"/>
      <c r="B96" s="20" t="s">
        <v>9</v>
      </c>
      <c r="C96" s="16" t="s">
        <v>55</v>
      </c>
      <c r="D96" s="20" t="s">
        <v>138</v>
      </c>
      <c r="E96" s="16" t="s">
        <v>35</v>
      </c>
      <c r="F96" s="21" t="s">
        <v>205</v>
      </c>
      <c r="G96" s="110">
        <f>1115.10397+3337.73218-4.9+63.33923</f>
        <v>4511.27538</v>
      </c>
      <c r="H96" s="88"/>
      <c r="I96" s="88"/>
      <c r="J96" s="88"/>
      <c r="K96" s="88"/>
      <c r="L96" s="88"/>
      <c r="M96" s="88"/>
    </row>
    <row r="97" spans="1:13" s="63" customFormat="1" ht="25.5" hidden="1">
      <c r="A97" s="19"/>
      <c r="B97" s="20" t="s">
        <v>9</v>
      </c>
      <c r="C97" s="16" t="s">
        <v>55</v>
      </c>
      <c r="D97" s="20" t="s">
        <v>138</v>
      </c>
      <c r="E97" s="16" t="s">
        <v>208</v>
      </c>
      <c r="F97" s="21" t="s">
        <v>209</v>
      </c>
      <c r="G97" s="90">
        <v>0</v>
      </c>
      <c r="H97" s="88"/>
      <c r="I97" s="88"/>
      <c r="J97" s="88"/>
      <c r="K97" s="88"/>
      <c r="L97" s="88"/>
      <c r="M97" s="88"/>
    </row>
    <row r="98" spans="1:13" s="63" customFormat="1" ht="12.75">
      <c r="A98" s="35"/>
      <c r="B98" s="14" t="s">
        <v>9</v>
      </c>
      <c r="C98" s="15" t="s">
        <v>45</v>
      </c>
      <c r="D98" s="14"/>
      <c r="E98" s="16"/>
      <c r="F98" s="17" t="s">
        <v>42</v>
      </c>
      <c r="G98" s="111">
        <f>G99+G106</f>
        <v>40</v>
      </c>
      <c r="H98" s="88"/>
      <c r="I98" s="88"/>
      <c r="J98" s="88"/>
      <c r="K98" s="88"/>
      <c r="L98" s="88"/>
      <c r="M98" s="88"/>
    </row>
    <row r="99" spans="1:7" ht="25.5" hidden="1">
      <c r="A99" s="19"/>
      <c r="B99" s="20" t="s">
        <v>9</v>
      </c>
      <c r="C99" s="16" t="s">
        <v>45</v>
      </c>
      <c r="D99" s="20" t="s">
        <v>159</v>
      </c>
      <c r="E99" s="16"/>
      <c r="F99" s="21" t="s">
        <v>77</v>
      </c>
      <c r="G99" s="22">
        <f aca="true" t="shared" si="0" ref="G99:G104">G100</f>
        <v>0</v>
      </c>
    </row>
    <row r="100" spans="1:7" ht="25.5" hidden="1">
      <c r="A100" s="19"/>
      <c r="B100" s="20" t="s">
        <v>9</v>
      </c>
      <c r="C100" s="16" t="s">
        <v>45</v>
      </c>
      <c r="D100" s="20" t="s">
        <v>236</v>
      </c>
      <c r="E100" s="16"/>
      <c r="F100" s="21" t="s">
        <v>237</v>
      </c>
      <c r="G100" s="22">
        <f t="shared" si="0"/>
        <v>0</v>
      </c>
    </row>
    <row r="101" spans="1:7" ht="25.5" hidden="1">
      <c r="A101" s="19"/>
      <c r="B101" s="20" t="s">
        <v>9</v>
      </c>
      <c r="C101" s="16" t="s">
        <v>45</v>
      </c>
      <c r="D101" s="20" t="s">
        <v>238</v>
      </c>
      <c r="E101" s="16"/>
      <c r="F101" s="21" t="s">
        <v>239</v>
      </c>
      <c r="G101" s="22">
        <f t="shared" si="0"/>
        <v>0</v>
      </c>
    </row>
    <row r="102" spans="1:7" ht="25.5" hidden="1">
      <c r="A102" s="19"/>
      <c r="B102" s="20" t="s">
        <v>9</v>
      </c>
      <c r="C102" s="16" t="s">
        <v>45</v>
      </c>
      <c r="D102" s="20" t="s">
        <v>240</v>
      </c>
      <c r="E102" s="16"/>
      <c r="F102" s="21" t="s">
        <v>70</v>
      </c>
      <c r="G102" s="22">
        <f t="shared" si="0"/>
        <v>0</v>
      </c>
    </row>
    <row r="103" spans="1:7" ht="25.5" hidden="1">
      <c r="A103" s="19"/>
      <c r="B103" s="20" t="s">
        <v>9</v>
      </c>
      <c r="C103" s="16" t="s">
        <v>45</v>
      </c>
      <c r="D103" s="20" t="s">
        <v>240</v>
      </c>
      <c r="E103" s="16" t="s">
        <v>35</v>
      </c>
      <c r="F103" s="21" t="s">
        <v>205</v>
      </c>
      <c r="G103" s="22">
        <f t="shared" si="0"/>
        <v>0</v>
      </c>
    </row>
    <row r="104" spans="1:7" ht="25.5" hidden="1">
      <c r="A104" s="19"/>
      <c r="B104" s="20" t="s">
        <v>9</v>
      </c>
      <c r="C104" s="16" t="s">
        <v>45</v>
      </c>
      <c r="D104" s="20" t="s">
        <v>240</v>
      </c>
      <c r="E104" s="16" t="s">
        <v>206</v>
      </c>
      <c r="F104" s="21" t="s">
        <v>207</v>
      </c>
      <c r="G104" s="22">
        <f t="shared" si="0"/>
        <v>0</v>
      </c>
    </row>
    <row r="105" spans="1:7" ht="25.5" hidden="1">
      <c r="A105" s="19"/>
      <c r="B105" s="20" t="s">
        <v>9</v>
      </c>
      <c r="C105" s="16" t="s">
        <v>45</v>
      </c>
      <c r="D105" s="20" t="s">
        <v>240</v>
      </c>
      <c r="E105" s="16" t="s">
        <v>208</v>
      </c>
      <c r="F105" s="21" t="s">
        <v>209</v>
      </c>
      <c r="G105" s="22">
        <v>0</v>
      </c>
    </row>
    <row r="106" spans="1:7" ht="38.25">
      <c r="A106" s="19"/>
      <c r="B106" s="20" t="s">
        <v>9</v>
      </c>
      <c r="C106" s="16" t="s">
        <v>45</v>
      </c>
      <c r="D106" s="20" t="s">
        <v>146</v>
      </c>
      <c r="E106" s="16"/>
      <c r="F106" s="21" t="s">
        <v>111</v>
      </c>
      <c r="G106" s="110">
        <f>G107+G110</f>
        <v>40</v>
      </c>
    </row>
    <row r="107" spans="1:7" ht="76.5">
      <c r="A107" s="19"/>
      <c r="B107" s="20" t="s">
        <v>9</v>
      </c>
      <c r="C107" s="16" t="s">
        <v>45</v>
      </c>
      <c r="D107" s="20" t="s">
        <v>147</v>
      </c>
      <c r="E107" s="16"/>
      <c r="F107" s="21" t="s">
        <v>148</v>
      </c>
      <c r="G107" s="110">
        <f>G108</f>
        <v>35</v>
      </c>
    </row>
    <row r="108" spans="1:7" ht="25.5">
      <c r="A108" s="19"/>
      <c r="B108" s="20" t="s">
        <v>9</v>
      </c>
      <c r="C108" s="16" t="s">
        <v>45</v>
      </c>
      <c r="D108" s="20" t="s">
        <v>149</v>
      </c>
      <c r="E108" s="16"/>
      <c r="F108" s="21" t="s">
        <v>70</v>
      </c>
      <c r="G108" s="110">
        <f>G109</f>
        <v>35</v>
      </c>
    </row>
    <row r="109" spans="1:7" ht="12.75">
      <c r="A109" s="19"/>
      <c r="B109" s="20" t="s">
        <v>9</v>
      </c>
      <c r="C109" s="16" t="s">
        <v>45</v>
      </c>
      <c r="D109" s="20" t="s">
        <v>149</v>
      </c>
      <c r="E109" s="16" t="s">
        <v>37</v>
      </c>
      <c r="F109" s="21" t="s">
        <v>36</v>
      </c>
      <c r="G109" s="110">
        <v>35</v>
      </c>
    </row>
    <row r="110" spans="1:7" ht="25.5">
      <c r="A110" s="19"/>
      <c r="B110" s="20" t="s">
        <v>9</v>
      </c>
      <c r="C110" s="16" t="s">
        <v>45</v>
      </c>
      <c r="D110" s="20" t="s">
        <v>150</v>
      </c>
      <c r="E110" s="16"/>
      <c r="F110" s="21" t="s">
        <v>151</v>
      </c>
      <c r="G110" s="110">
        <f>G111</f>
        <v>5</v>
      </c>
    </row>
    <row r="111" spans="1:7" ht="25.5">
      <c r="A111" s="19"/>
      <c r="B111" s="20" t="s">
        <v>9</v>
      </c>
      <c r="C111" s="16" t="s">
        <v>45</v>
      </c>
      <c r="D111" s="20" t="s">
        <v>152</v>
      </c>
      <c r="E111" s="16"/>
      <c r="F111" s="21" t="s">
        <v>70</v>
      </c>
      <c r="G111" s="110">
        <f>G112</f>
        <v>5</v>
      </c>
    </row>
    <row r="112" spans="1:7" ht="12.75">
      <c r="A112" s="19"/>
      <c r="B112" s="20" t="s">
        <v>9</v>
      </c>
      <c r="C112" s="16" t="s">
        <v>45</v>
      </c>
      <c r="D112" s="20" t="s">
        <v>152</v>
      </c>
      <c r="E112" s="16" t="s">
        <v>37</v>
      </c>
      <c r="F112" s="21" t="s">
        <v>36</v>
      </c>
      <c r="G112" s="110">
        <v>5</v>
      </c>
    </row>
    <row r="113" spans="1:13" s="62" customFormat="1" ht="12.75">
      <c r="A113" s="26">
        <v>5</v>
      </c>
      <c r="B113" s="11" t="s">
        <v>16</v>
      </c>
      <c r="C113" s="24"/>
      <c r="D113" s="11"/>
      <c r="E113" s="24"/>
      <c r="F113" s="12" t="s">
        <v>57</v>
      </c>
      <c r="G113" s="115">
        <f>G114+G142+G166+G194</f>
        <v>131758.47916</v>
      </c>
      <c r="H113" s="86"/>
      <c r="I113" s="86"/>
      <c r="J113" s="86"/>
      <c r="K113" s="86"/>
      <c r="L113" s="86"/>
      <c r="M113" s="86"/>
    </row>
    <row r="114" spans="1:13" s="63" customFormat="1" ht="12.75">
      <c r="A114" s="34"/>
      <c r="B114" s="14" t="s">
        <v>16</v>
      </c>
      <c r="C114" s="15" t="s">
        <v>7</v>
      </c>
      <c r="D114" s="14"/>
      <c r="E114" s="15"/>
      <c r="F114" s="17" t="s">
        <v>17</v>
      </c>
      <c r="G114" s="111">
        <f>G115+G128+G136</f>
        <v>108045.28964</v>
      </c>
      <c r="H114" s="88"/>
      <c r="I114" s="88"/>
      <c r="J114" s="88"/>
      <c r="K114" s="88"/>
      <c r="L114" s="88"/>
      <c r="M114" s="88"/>
    </row>
    <row r="115" spans="1:13" s="63" customFormat="1" ht="51">
      <c r="A115" s="19"/>
      <c r="B115" s="20" t="s">
        <v>16</v>
      </c>
      <c r="C115" s="16" t="s">
        <v>7</v>
      </c>
      <c r="D115" s="20" t="s">
        <v>134</v>
      </c>
      <c r="E115" s="16"/>
      <c r="F115" s="21" t="s">
        <v>73</v>
      </c>
      <c r="G115" s="110">
        <f>G116+G120</f>
        <v>106067.82639</v>
      </c>
      <c r="H115" s="88"/>
      <c r="I115" s="88"/>
      <c r="J115" s="88"/>
      <c r="K115" s="88"/>
      <c r="L115" s="88"/>
      <c r="M115" s="88"/>
    </row>
    <row r="116" spans="1:13" s="63" customFormat="1" ht="25.5">
      <c r="A116" s="19"/>
      <c r="B116" s="20" t="s">
        <v>16</v>
      </c>
      <c r="C116" s="16" t="s">
        <v>7</v>
      </c>
      <c r="D116" s="20" t="s">
        <v>140</v>
      </c>
      <c r="E116" s="16"/>
      <c r="F116" s="21" t="s">
        <v>241</v>
      </c>
      <c r="G116" s="22">
        <f>G117</f>
        <v>5000</v>
      </c>
      <c r="H116" s="88"/>
      <c r="I116" s="88"/>
      <c r="J116" s="88"/>
      <c r="K116" s="88"/>
      <c r="L116" s="88"/>
      <c r="M116" s="88"/>
    </row>
    <row r="117" spans="1:13" s="63" customFormat="1" ht="51">
      <c r="A117" s="19"/>
      <c r="B117" s="20" t="s">
        <v>16</v>
      </c>
      <c r="C117" s="16" t="s">
        <v>7</v>
      </c>
      <c r="D117" s="20" t="s">
        <v>242</v>
      </c>
      <c r="E117" s="16"/>
      <c r="F117" s="21" t="s">
        <v>243</v>
      </c>
      <c r="G117" s="22">
        <f>G118</f>
        <v>5000</v>
      </c>
      <c r="H117" s="88"/>
      <c r="I117" s="88"/>
      <c r="J117" s="88"/>
      <c r="K117" s="88"/>
      <c r="L117" s="88"/>
      <c r="M117" s="88"/>
    </row>
    <row r="118" spans="1:13" s="63" customFormat="1" ht="25.5">
      <c r="A118" s="19"/>
      <c r="B118" s="20" t="s">
        <v>16</v>
      </c>
      <c r="C118" s="16" t="s">
        <v>7</v>
      </c>
      <c r="D118" s="20" t="s">
        <v>244</v>
      </c>
      <c r="E118" s="16"/>
      <c r="F118" s="21" t="s">
        <v>70</v>
      </c>
      <c r="G118" s="22">
        <f>G119</f>
        <v>5000</v>
      </c>
      <c r="H118" s="88"/>
      <c r="I118" s="88"/>
      <c r="J118" s="88"/>
      <c r="K118" s="88"/>
      <c r="L118" s="88"/>
      <c r="M118" s="88"/>
    </row>
    <row r="119" spans="1:13" s="63" customFormat="1" ht="25.5">
      <c r="A119" s="19"/>
      <c r="B119" s="20" t="s">
        <v>16</v>
      </c>
      <c r="C119" s="16" t="s">
        <v>7</v>
      </c>
      <c r="D119" s="20" t="s">
        <v>244</v>
      </c>
      <c r="E119" s="16" t="s">
        <v>35</v>
      </c>
      <c r="F119" s="21" t="s">
        <v>205</v>
      </c>
      <c r="G119" s="22">
        <f>1000+4000</f>
        <v>5000</v>
      </c>
      <c r="H119" s="88"/>
      <c r="I119" s="88"/>
      <c r="J119" s="88"/>
      <c r="K119" s="88"/>
      <c r="L119" s="88"/>
      <c r="M119" s="88"/>
    </row>
    <row r="120" spans="1:13" s="63" customFormat="1" ht="25.5">
      <c r="A120" s="26"/>
      <c r="B120" s="20" t="s">
        <v>16</v>
      </c>
      <c r="C120" s="16" t="s">
        <v>7</v>
      </c>
      <c r="D120" s="20" t="s">
        <v>153</v>
      </c>
      <c r="E120" s="24"/>
      <c r="F120" s="21" t="s">
        <v>113</v>
      </c>
      <c r="G120" s="110">
        <f>G121</f>
        <v>101067.82639</v>
      </c>
      <c r="H120" s="88"/>
      <c r="I120" s="88"/>
      <c r="J120" s="88"/>
      <c r="K120" s="88"/>
      <c r="L120" s="88"/>
      <c r="M120" s="88"/>
    </row>
    <row r="121" spans="1:13" s="63" customFormat="1" ht="25.5">
      <c r="A121" s="35"/>
      <c r="B121" s="20" t="s">
        <v>16</v>
      </c>
      <c r="C121" s="16" t="s">
        <v>7</v>
      </c>
      <c r="D121" s="20" t="s">
        <v>154</v>
      </c>
      <c r="E121" s="16"/>
      <c r="F121" s="21" t="s">
        <v>155</v>
      </c>
      <c r="G121" s="110">
        <f>G122</f>
        <v>101067.82639</v>
      </c>
      <c r="H121" s="88"/>
      <c r="I121" s="88"/>
      <c r="J121" s="88"/>
      <c r="K121" s="88"/>
      <c r="L121" s="88"/>
      <c r="M121" s="88"/>
    </row>
    <row r="122" spans="1:13" s="63" customFormat="1" ht="25.5">
      <c r="A122" s="26"/>
      <c r="B122" s="20" t="s">
        <v>16</v>
      </c>
      <c r="C122" s="16" t="s">
        <v>7</v>
      </c>
      <c r="D122" s="20" t="s">
        <v>156</v>
      </c>
      <c r="E122" s="16"/>
      <c r="F122" s="21" t="s">
        <v>70</v>
      </c>
      <c r="G122" s="110">
        <f>G123+G135</f>
        <v>101067.82639</v>
      </c>
      <c r="H122" s="88"/>
      <c r="I122" s="88"/>
      <c r="J122" s="88"/>
      <c r="K122" s="88"/>
      <c r="L122" s="88"/>
      <c r="M122" s="88"/>
    </row>
    <row r="123" spans="1:13" s="63" customFormat="1" ht="25.5">
      <c r="A123" s="19"/>
      <c r="B123" s="20" t="s">
        <v>16</v>
      </c>
      <c r="C123" s="16" t="s">
        <v>7</v>
      </c>
      <c r="D123" s="20" t="s">
        <v>156</v>
      </c>
      <c r="E123" s="16" t="s">
        <v>35</v>
      </c>
      <c r="F123" s="21" t="s">
        <v>205</v>
      </c>
      <c r="G123" s="110">
        <f>30200+1000+300+22988.09298+14376.23+27400+4803.50341-48500</f>
        <v>52567.82639</v>
      </c>
      <c r="H123" s="88"/>
      <c r="I123" s="88"/>
      <c r="J123" s="88"/>
      <c r="K123" s="88"/>
      <c r="L123" s="88"/>
      <c r="M123" s="88"/>
    </row>
    <row r="124" spans="1:13" s="63" customFormat="1" ht="25.5" hidden="1">
      <c r="A124" s="19"/>
      <c r="B124" s="20" t="s">
        <v>16</v>
      </c>
      <c r="C124" s="16" t="s">
        <v>7</v>
      </c>
      <c r="D124" s="20" t="s">
        <v>156</v>
      </c>
      <c r="E124" s="16" t="s">
        <v>245</v>
      </c>
      <c r="F124" s="21" t="s">
        <v>246</v>
      </c>
      <c r="G124" s="90">
        <v>0</v>
      </c>
      <c r="H124" s="88"/>
      <c r="I124" s="88"/>
      <c r="J124" s="88"/>
      <c r="K124" s="88"/>
      <c r="L124" s="88"/>
      <c r="M124" s="88"/>
    </row>
    <row r="125" spans="1:13" s="63" customFormat="1" ht="25.5" hidden="1">
      <c r="A125" s="74"/>
      <c r="B125" s="20" t="s">
        <v>16</v>
      </c>
      <c r="C125" s="16" t="s">
        <v>7</v>
      </c>
      <c r="D125" s="20" t="s">
        <v>156</v>
      </c>
      <c r="E125" s="16" t="s">
        <v>208</v>
      </c>
      <c r="F125" s="21" t="s">
        <v>209</v>
      </c>
      <c r="G125" s="98">
        <v>0</v>
      </c>
      <c r="H125" s="88"/>
      <c r="I125" s="88"/>
      <c r="J125" s="88"/>
      <c r="K125" s="88"/>
      <c r="L125" s="88"/>
      <c r="M125" s="88"/>
    </row>
    <row r="126" spans="1:13" s="63" customFormat="1" ht="25.5" hidden="1">
      <c r="A126" s="74"/>
      <c r="B126" s="20" t="s">
        <v>16</v>
      </c>
      <c r="C126" s="16" t="s">
        <v>7</v>
      </c>
      <c r="D126" s="20" t="s">
        <v>156</v>
      </c>
      <c r="E126" s="16" t="s">
        <v>208</v>
      </c>
      <c r="F126" s="21" t="s">
        <v>209</v>
      </c>
      <c r="G126" s="98">
        <v>0</v>
      </c>
      <c r="H126" s="88"/>
      <c r="I126" s="88"/>
      <c r="J126" s="88"/>
      <c r="K126" s="88"/>
      <c r="L126" s="88"/>
      <c r="M126" s="88"/>
    </row>
    <row r="127" spans="1:13" s="63" customFormat="1" ht="25.5" hidden="1">
      <c r="A127" s="19"/>
      <c r="B127" s="20" t="s">
        <v>16</v>
      </c>
      <c r="C127" s="16" t="s">
        <v>7</v>
      </c>
      <c r="D127" s="20" t="s">
        <v>156</v>
      </c>
      <c r="E127" s="16" t="s">
        <v>208</v>
      </c>
      <c r="F127" s="21" t="s">
        <v>209</v>
      </c>
      <c r="G127" s="90">
        <v>0</v>
      </c>
      <c r="H127" s="88"/>
      <c r="I127" s="88"/>
      <c r="J127" s="88"/>
      <c r="K127" s="88"/>
      <c r="L127" s="88"/>
      <c r="M127" s="88"/>
    </row>
    <row r="128" spans="1:13" s="63" customFormat="1" ht="25.5" hidden="1">
      <c r="A128" s="19"/>
      <c r="B128" s="20" t="s">
        <v>16</v>
      </c>
      <c r="C128" s="16" t="s">
        <v>7</v>
      </c>
      <c r="D128" s="20" t="s">
        <v>159</v>
      </c>
      <c r="E128" s="16"/>
      <c r="F128" s="21" t="s">
        <v>77</v>
      </c>
      <c r="G128" s="89">
        <f aca="true" t="shared" si="1" ref="G128:G133">G129</f>
        <v>0</v>
      </c>
      <c r="H128" s="88"/>
      <c r="I128" s="88"/>
      <c r="J128" s="88"/>
      <c r="K128" s="88"/>
      <c r="L128" s="88"/>
      <c r="M128" s="88"/>
    </row>
    <row r="129" spans="1:13" s="63" customFormat="1" ht="25.5" hidden="1">
      <c r="A129" s="19"/>
      <c r="B129" s="20" t="s">
        <v>16</v>
      </c>
      <c r="C129" s="16" t="s">
        <v>7</v>
      </c>
      <c r="D129" s="20" t="s">
        <v>160</v>
      </c>
      <c r="E129" s="16"/>
      <c r="F129" s="21" t="s">
        <v>184</v>
      </c>
      <c r="G129" s="89">
        <f t="shared" si="1"/>
        <v>0</v>
      </c>
      <c r="H129" s="88"/>
      <c r="I129" s="88"/>
      <c r="J129" s="88"/>
      <c r="K129" s="88"/>
      <c r="L129" s="88"/>
      <c r="M129" s="88"/>
    </row>
    <row r="130" spans="1:13" s="63" customFormat="1" ht="25.5" hidden="1">
      <c r="A130" s="19"/>
      <c r="B130" s="20" t="s">
        <v>16</v>
      </c>
      <c r="C130" s="16" t="s">
        <v>7</v>
      </c>
      <c r="D130" s="20" t="s">
        <v>161</v>
      </c>
      <c r="E130" s="16"/>
      <c r="F130" s="21" t="s">
        <v>162</v>
      </c>
      <c r="G130" s="89">
        <f t="shared" si="1"/>
        <v>0</v>
      </c>
      <c r="H130" s="88"/>
      <c r="I130" s="88"/>
      <c r="J130" s="88"/>
      <c r="K130" s="88"/>
      <c r="L130" s="88"/>
      <c r="M130" s="88"/>
    </row>
    <row r="131" spans="1:13" s="63" customFormat="1" ht="25.5" hidden="1">
      <c r="A131" s="19"/>
      <c r="B131" s="20" t="s">
        <v>16</v>
      </c>
      <c r="C131" s="16" t="s">
        <v>7</v>
      </c>
      <c r="D131" s="20" t="s">
        <v>163</v>
      </c>
      <c r="E131" s="16"/>
      <c r="F131" s="21" t="s">
        <v>70</v>
      </c>
      <c r="G131" s="89">
        <f t="shared" si="1"/>
        <v>0</v>
      </c>
      <c r="H131" s="88"/>
      <c r="I131" s="88"/>
      <c r="J131" s="88"/>
      <c r="K131" s="88"/>
      <c r="L131" s="88"/>
      <c r="M131" s="88"/>
    </row>
    <row r="132" spans="1:7" ht="25.5" hidden="1">
      <c r="A132" s="40"/>
      <c r="B132" s="20" t="s">
        <v>16</v>
      </c>
      <c r="C132" s="16" t="s">
        <v>7</v>
      </c>
      <c r="D132" s="20" t="s">
        <v>163</v>
      </c>
      <c r="E132" s="16" t="s">
        <v>35</v>
      </c>
      <c r="F132" s="21" t="s">
        <v>205</v>
      </c>
      <c r="G132" s="89">
        <f t="shared" si="1"/>
        <v>0</v>
      </c>
    </row>
    <row r="133" spans="1:7" ht="25.5" hidden="1">
      <c r="A133" s="19"/>
      <c r="B133" s="20" t="s">
        <v>16</v>
      </c>
      <c r="C133" s="16" t="s">
        <v>7</v>
      </c>
      <c r="D133" s="20" t="s">
        <v>163</v>
      </c>
      <c r="E133" s="16" t="s">
        <v>206</v>
      </c>
      <c r="F133" s="21" t="s">
        <v>207</v>
      </c>
      <c r="G133" s="90">
        <f t="shared" si="1"/>
        <v>0</v>
      </c>
    </row>
    <row r="134" spans="1:7" ht="25.5" hidden="1">
      <c r="A134" s="19"/>
      <c r="B134" s="20" t="s">
        <v>16</v>
      </c>
      <c r="C134" s="16" t="s">
        <v>7</v>
      </c>
      <c r="D134" s="20" t="s">
        <v>163</v>
      </c>
      <c r="E134" s="16" t="s">
        <v>208</v>
      </c>
      <c r="F134" s="21" t="s">
        <v>209</v>
      </c>
      <c r="G134" s="90">
        <v>0</v>
      </c>
    </row>
    <row r="135" spans="1:7" ht="12.75">
      <c r="A135" s="74"/>
      <c r="B135" s="20" t="s">
        <v>16</v>
      </c>
      <c r="C135" s="16" t="s">
        <v>7</v>
      </c>
      <c r="D135" s="20" t="s">
        <v>156</v>
      </c>
      <c r="E135" s="76" t="s">
        <v>37</v>
      </c>
      <c r="F135" s="21" t="s">
        <v>36</v>
      </c>
      <c r="G135" s="78">
        <v>48500</v>
      </c>
    </row>
    <row r="136" spans="1:13" s="63" customFormat="1" ht="12.75">
      <c r="A136" s="13"/>
      <c r="B136" s="20" t="s">
        <v>16</v>
      </c>
      <c r="C136" s="16" t="s">
        <v>7</v>
      </c>
      <c r="D136" s="20" t="s">
        <v>117</v>
      </c>
      <c r="E136" s="16"/>
      <c r="F136" s="21" t="s">
        <v>46</v>
      </c>
      <c r="G136" s="110">
        <f>G137</f>
        <v>1977.4632500000005</v>
      </c>
      <c r="H136" s="88"/>
      <c r="I136" s="88"/>
      <c r="J136" s="88"/>
      <c r="K136" s="88"/>
      <c r="L136" s="88"/>
      <c r="M136" s="88"/>
    </row>
    <row r="137" spans="1:13" s="63" customFormat="1" ht="12.75">
      <c r="A137" s="13"/>
      <c r="B137" s="20" t="s">
        <v>16</v>
      </c>
      <c r="C137" s="16" t="s">
        <v>7</v>
      </c>
      <c r="D137" s="20" t="s">
        <v>117</v>
      </c>
      <c r="E137" s="16"/>
      <c r="F137" s="21" t="s">
        <v>46</v>
      </c>
      <c r="G137" s="110">
        <f>G138</f>
        <v>1977.4632500000005</v>
      </c>
      <c r="H137" s="88"/>
      <c r="I137" s="88"/>
      <c r="J137" s="88"/>
      <c r="K137" s="88"/>
      <c r="L137" s="88"/>
      <c r="M137" s="88"/>
    </row>
    <row r="138" spans="1:13" s="63" customFormat="1" ht="25.5" customHeight="1">
      <c r="A138" s="13"/>
      <c r="B138" s="20" t="s">
        <v>16</v>
      </c>
      <c r="C138" s="16" t="s">
        <v>7</v>
      </c>
      <c r="D138" s="20" t="s">
        <v>117</v>
      </c>
      <c r="E138" s="16"/>
      <c r="F138" s="21" t="s">
        <v>46</v>
      </c>
      <c r="G138" s="110">
        <f>G139</f>
        <v>1977.4632500000005</v>
      </c>
      <c r="H138" s="88"/>
      <c r="I138" s="88"/>
      <c r="J138" s="88"/>
      <c r="K138" s="88"/>
      <c r="L138" s="88"/>
      <c r="M138" s="88"/>
    </row>
    <row r="139" spans="1:13" s="63" customFormat="1" ht="25.5">
      <c r="A139" s="26"/>
      <c r="B139" s="20" t="s">
        <v>16</v>
      </c>
      <c r="C139" s="16" t="s">
        <v>7</v>
      </c>
      <c r="D139" s="20" t="s">
        <v>157</v>
      </c>
      <c r="E139" s="16"/>
      <c r="F139" s="21" t="s">
        <v>158</v>
      </c>
      <c r="G139" s="110">
        <f>G140+G141</f>
        <v>1977.4632500000005</v>
      </c>
      <c r="H139" s="88"/>
      <c r="I139" s="88"/>
      <c r="J139" s="88"/>
      <c r="K139" s="88"/>
      <c r="L139" s="88"/>
      <c r="M139" s="88"/>
    </row>
    <row r="140" spans="1:13" s="63" customFormat="1" ht="25.5">
      <c r="A140" s="19"/>
      <c r="B140" s="20" t="s">
        <v>16</v>
      </c>
      <c r="C140" s="16" t="s">
        <v>7</v>
      </c>
      <c r="D140" s="20" t="s">
        <v>157</v>
      </c>
      <c r="E140" s="16" t="s">
        <v>35</v>
      </c>
      <c r="F140" s="21" t="s">
        <v>205</v>
      </c>
      <c r="G140" s="110">
        <v>595.29924</v>
      </c>
      <c r="H140" s="88"/>
      <c r="I140" s="88"/>
      <c r="J140" s="88"/>
      <c r="K140" s="88"/>
      <c r="L140" s="88"/>
      <c r="M140" s="88"/>
    </row>
    <row r="141" spans="1:13" s="63" customFormat="1" ht="25.5">
      <c r="A141" s="19"/>
      <c r="B141" s="20" t="s">
        <v>16</v>
      </c>
      <c r="C141" s="16" t="s">
        <v>7</v>
      </c>
      <c r="D141" s="20" t="s">
        <v>157</v>
      </c>
      <c r="E141" s="16" t="s">
        <v>247</v>
      </c>
      <c r="F141" s="21" t="s">
        <v>248</v>
      </c>
      <c r="G141" s="22">
        <f>28820.40621+5643.09072-27438.2422-5643.09072</f>
        <v>1382.1640100000004</v>
      </c>
      <c r="H141" s="88"/>
      <c r="I141" s="88"/>
      <c r="J141" s="88"/>
      <c r="K141" s="88"/>
      <c r="L141" s="88"/>
      <c r="M141" s="88"/>
    </row>
    <row r="142" spans="1:13" s="62" customFormat="1" ht="12.75">
      <c r="A142" s="19"/>
      <c r="B142" s="14" t="s">
        <v>16</v>
      </c>
      <c r="C142" s="15" t="s">
        <v>12</v>
      </c>
      <c r="D142" s="20"/>
      <c r="E142" s="16"/>
      <c r="F142" s="17" t="s">
        <v>100</v>
      </c>
      <c r="G142" s="110">
        <f>G143</f>
        <v>826.2957200000001</v>
      </c>
      <c r="H142" s="86"/>
      <c r="I142" s="86"/>
      <c r="J142" s="86"/>
      <c r="K142" s="86"/>
      <c r="L142" s="86"/>
      <c r="M142" s="86"/>
    </row>
    <row r="143" spans="1:13" s="62" customFormat="1" ht="38.25">
      <c r="A143" s="19"/>
      <c r="B143" s="20" t="s">
        <v>16</v>
      </c>
      <c r="C143" s="16" t="s">
        <v>12</v>
      </c>
      <c r="D143" s="20" t="s">
        <v>164</v>
      </c>
      <c r="E143" s="16"/>
      <c r="F143" s="21" t="s">
        <v>99</v>
      </c>
      <c r="G143" s="110">
        <f>G144</f>
        <v>826.2957200000001</v>
      </c>
      <c r="H143" s="86"/>
      <c r="I143" s="86"/>
      <c r="J143" s="86"/>
      <c r="K143" s="86"/>
      <c r="L143" s="86"/>
      <c r="M143" s="86"/>
    </row>
    <row r="144" spans="1:13" s="62" customFormat="1" ht="38.25">
      <c r="A144" s="19"/>
      <c r="B144" s="20" t="s">
        <v>16</v>
      </c>
      <c r="C144" s="16" t="s">
        <v>12</v>
      </c>
      <c r="D144" s="20" t="s">
        <v>165</v>
      </c>
      <c r="E144" s="16"/>
      <c r="F144" s="21" t="s">
        <v>249</v>
      </c>
      <c r="G144" s="110">
        <f>G145+G151+G159</f>
        <v>826.2957200000001</v>
      </c>
      <c r="H144" s="86"/>
      <c r="I144" s="86"/>
      <c r="J144" s="86"/>
      <c r="K144" s="86"/>
      <c r="L144" s="86"/>
      <c r="M144" s="86"/>
    </row>
    <row r="145" spans="1:13" s="62" customFormat="1" ht="25.5">
      <c r="A145" s="19"/>
      <c r="B145" s="20" t="s">
        <v>16</v>
      </c>
      <c r="C145" s="16" t="s">
        <v>12</v>
      </c>
      <c r="D145" s="20" t="s">
        <v>167</v>
      </c>
      <c r="E145" s="16"/>
      <c r="F145" s="21" t="s">
        <v>166</v>
      </c>
      <c r="G145" s="110">
        <f>G146</f>
        <v>676.2957200000001</v>
      </c>
      <c r="H145" s="86"/>
      <c r="I145" s="86"/>
      <c r="J145" s="86"/>
      <c r="K145" s="86"/>
      <c r="L145" s="86"/>
      <c r="M145" s="86"/>
    </row>
    <row r="146" spans="1:13" s="62" customFormat="1" ht="25.5">
      <c r="A146" s="19"/>
      <c r="B146" s="20" t="s">
        <v>16</v>
      </c>
      <c r="C146" s="16" t="s">
        <v>12</v>
      </c>
      <c r="D146" s="20" t="s">
        <v>168</v>
      </c>
      <c r="E146" s="16"/>
      <c r="F146" s="21" t="s">
        <v>70</v>
      </c>
      <c r="G146" s="110">
        <f>G150+G147</f>
        <v>676.2957200000001</v>
      </c>
      <c r="H146" s="86"/>
      <c r="I146" s="86"/>
      <c r="J146" s="86"/>
      <c r="K146" s="86"/>
      <c r="L146" s="86"/>
      <c r="M146" s="86"/>
    </row>
    <row r="147" spans="1:13" s="62" customFormat="1" ht="25.5">
      <c r="A147" s="74"/>
      <c r="B147" s="20" t="s">
        <v>16</v>
      </c>
      <c r="C147" s="16" t="s">
        <v>12</v>
      </c>
      <c r="D147" s="20" t="s">
        <v>168</v>
      </c>
      <c r="E147" s="76" t="s">
        <v>35</v>
      </c>
      <c r="F147" s="21" t="s">
        <v>205</v>
      </c>
      <c r="G147" s="78">
        <f>26.29572+300</f>
        <v>326.29572</v>
      </c>
      <c r="H147" s="86"/>
      <c r="I147" s="86"/>
      <c r="J147" s="86"/>
      <c r="K147" s="86"/>
      <c r="L147" s="86"/>
      <c r="M147" s="86"/>
    </row>
    <row r="148" spans="1:13" s="62" customFormat="1" ht="25.5" hidden="1">
      <c r="A148" s="74"/>
      <c r="B148" s="20" t="s">
        <v>16</v>
      </c>
      <c r="C148" s="16" t="s">
        <v>12</v>
      </c>
      <c r="D148" s="20" t="s">
        <v>168</v>
      </c>
      <c r="E148" s="76" t="s">
        <v>206</v>
      </c>
      <c r="F148" s="21" t="s">
        <v>207</v>
      </c>
      <c r="G148" s="78">
        <f>G149</f>
        <v>0</v>
      </c>
      <c r="H148" s="86"/>
      <c r="I148" s="86"/>
      <c r="J148" s="86"/>
      <c r="K148" s="86"/>
      <c r="L148" s="86"/>
      <c r="M148" s="86"/>
    </row>
    <row r="149" spans="1:13" s="62" customFormat="1" ht="25.5" hidden="1">
      <c r="A149" s="74"/>
      <c r="B149" s="20" t="s">
        <v>16</v>
      </c>
      <c r="C149" s="16" t="s">
        <v>12</v>
      </c>
      <c r="D149" s="20" t="s">
        <v>168</v>
      </c>
      <c r="E149" s="76" t="s">
        <v>208</v>
      </c>
      <c r="F149" s="21" t="s">
        <v>209</v>
      </c>
      <c r="G149" s="78">
        <v>0</v>
      </c>
      <c r="H149" s="86"/>
      <c r="I149" s="86"/>
      <c r="J149" s="86"/>
      <c r="K149" s="86"/>
      <c r="L149" s="86"/>
      <c r="M149" s="86"/>
    </row>
    <row r="150" spans="1:13" s="62" customFormat="1" ht="12.75">
      <c r="A150" s="19"/>
      <c r="B150" s="20" t="s">
        <v>16</v>
      </c>
      <c r="C150" s="16" t="s">
        <v>12</v>
      </c>
      <c r="D150" s="20" t="s">
        <v>168</v>
      </c>
      <c r="E150" s="16" t="s">
        <v>37</v>
      </c>
      <c r="F150" s="21" t="s">
        <v>36</v>
      </c>
      <c r="G150" s="22">
        <v>350</v>
      </c>
      <c r="H150" s="86"/>
      <c r="I150" s="86"/>
      <c r="J150" s="86"/>
      <c r="K150" s="86"/>
      <c r="L150" s="86"/>
      <c r="M150" s="86"/>
    </row>
    <row r="151" spans="1:13" s="62" customFormat="1" ht="25.5">
      <c r="A151" s="19"/>
      <c r="B151" s="20" t="s">
        <v>16</v>
      </c>
      <c r="C151" s="16" t="s">
        <v>12</v>
      </c>
      <c r="D151" s="20" t="s">
        <v>169</v>
      </c>
      <c r="E151" s="16"/>
      <c r="F151" s="21" t="s">
        <v>170</v>
      </c>
      <c r="G151" s="110">
        <f>G152</f>
        <v>150</v>
      </c>
      <c r="H151" s="86"/>
      <c r="I151" s="86"/>
      <c r="J151" s="86"/>
      <c r="K151" s="86"/>
      <c r="L151" s="86"/>
      <c r="M151" s="86"/>
    </row>
    <row r="152" spans="1:13" s="62" customFormat="1" ht="25.5">
      <c r="A152" s="19"/>
      <c r="B152" s="20" t="s">
        <v>16</v>
      </c>
      <c r="C152" s="16" t="s">
        <v>12</v>
      </c>
      <c r="D152" s="20" t="s">
        <v>171</v>
      </c>
      <c r="E152" s="16"/>
      <c r="F152" s="21" t="s">
        <v>70</v>
      </c>
      <c r="G152" s="110">
        <f>G153+G158</f>
        <v>150</v>
      </c>
      <c r="H152" s="86"/>
      <c r="I152" s="86"/>
      <c r="J152" s="86"/>
      <c r="K152" s="86"/>
      <c r="L152" s="86"/>
      <c r="M152" s="86"/>
    </row>
    <row r="153" spans="1:13" s="62" customFormat="1" ht="25.5" hidden="1">
      <c r="A153" s="19"/>
      <c r="B153" s="20" t="s">
        <v>16</v>
      </c>
      <c r="C153" s="16" t="s">
        <v>12</v>
      </c>
      <c r="D153" s="20" t="s">
        <v>171</v>
      </c>
      <c r="E153" s="16" t="s">
        <v>35</v>
      </c>
      <c r="F153" s="21" t="s">
        <v>205</v>
      </c>
      <c r="G153" s="110">
        <f>G154</f>
        <v>0</v>
      </c>
      <c r="H153" s="86"/>
      <c r="I153" s="86"/>
      <c r="J153" s="86"/>
      <c r="K153" s="86"/>
      <c r="L153" s="86"/>
      <c r="M153" s="86"/>
    </row>
    <row r="154" spans="1:13" s="62" customFormat="1" ht="25.5" hidden="1">
      <c r="A154" s="19"/>
      <c r="B154" s="20" t="s">
        <v>16</v>
      </c>
      <c r="C154" s="16" t="s">
        <v>12</v>
      </c>
      <c r="D154" s="20" t="s">
        <v>171</v>
      </c>
      <c r="E154" s="16" t="s">
        <v>206</v>
      </c>
      <c r="F154" s="21" t="s">
        <v>207</v>
      </c>
      <c r="G154" s="22">
        <f>G155+G157+G156</f>
        <v>0</v>
      </c>
      <c r="H154" s="86"/>
      <c r="I154" s="86"/>
      <c r="J154" s="86"/>
      <c r="K154" s="86"/>
      <c r="L154" s="86"/>
      <c r="M154" s="86"/>
    </row>
    <row r="155" spans="1:13" s="62" customFormat="1" ht="25.5" hidden="1">
      <c r="A155" s="19"/>
      <c r="B155" s="20" t="s">
        <v>16</v>
      </c>
      <c r="C155" s="16" t="s">
        <v>12</v>
      </c>
      <c r="D155" s="20" t="s">
        <v>171</v>
      </c>
      <c r="E155" s="16" t="s">
        <v>208</v>
      </c>
      <c r="F155" s="21" t="s">
        <v>209</v>
      </c>
      <c r="G155" s="22">
        <v>0</v>
      </c>
      <c r="H155" s="86"/>
      <c r="I155" s="86"/>
      <c r="J155" s="86"/>
      <c r="K155" s="86"/>
      <c r="L155" s="86"/>
      <c r="M155" s="86"/>
    </row>
    <row r="156" spans="1:13" s="62" customFormat="1" ht="25.5" hidden="1">
      <c r="A156" s="19"/>
      <c r="B156" s="20" t="s">
        <v>16</v>
      </c>
      <c r="C156" s="16" t="s">
        <v>12</v>
      </c>
      <c r="D156" s="20" t="s">
        <v>171</v>
      </c>
      <c r="E156" s="16" t="s">
        <v>208</v>
      </c>
      <c r="F156" s="21" t="s">
        <v>209</v>
      </c>
      <c r="G156" s="22">
        <v>0</v>
      </c>
      <c r="H156" s="86"/>
      <c r="I156" s="86"/>
      <c r="J156" s="86"/>
      <c r="K156" s="86"/>
      <c r="L156" s="86"/>
      <c r="M156" s="86"/>
    </row>
    <row r="157" spans="1:13" s="62" customFormat="1" ht="25.5" hidden="1">
      <c r="A157" s="19"/>
      <c r="B157" s="20" t="s">
        <v>16</v>
      </c>
      <c r="C157" s="16" t="s">
        <v>12</v>
      </c>
      <c r="D157" s="20" t="s">
        <v>171</v>
      </c>
      <c r="E157" s="16" t="s">
        <v>208</v>
      </c>
      <c r="F157" s="21" t="s">
        <v>209</v>
      </c>
      <c r="G157" s="22">
        <v>0</v>
      </c>
      <c r="H157" s="99"/>
      <c r="I157" s="86"/>
      <c r="J157" s="86"/>
      <c r="K157" s="86"/>
      <c r="L157" s="86"/>
      <c r="M157" s="86"/>
    </row>
    <row r="158" spans="1:13" s="62" customFormat="1" ht="12.75">
      <c r="A158" s="19"/>
      <c r="B158" s="20" t="s">
        <v>16</v>
      </c>
      <c r="C158" s="16" t="s">
        <v>12</v>
      </c>
      <c r="D158" s="20" t="s">
        <v>171</v>
      </c>
      <c r="E158" s="16" t="s">
        <v>37</v>
      </c>
      <c r="F158" s="21" t="s">
        <v>36</v>
      </c>
      <c r="G158" s="22">
        <v>150</v>
      </c>
      <c r="H158" s="99"/>
      <c r="I158" s="86"/>
      <c r="J158" s="86"/>
      <c r="K158" s="86"/>
      <c r="L158" s="86"/>
      <c r="M158" s="86"/>
    </row>
    <row r="159" spans="1:13" s="62" customFormat="1" ht="25.5" hidden="1">
      <c r="A159" s="19"/>
      <c r="B159" s="20" t="s">
        <v>16</v>
      </c>
      <c r="C159" s="16" t="s">
        <v>12</v>
      </c>
      <c r="D159" s="20" t="s">
        <v>250</v>
      </c>
      <c r="E159" s="16"/>
      <c r="F159" s="21" t="s">
        <v>251</v>
      </c>
      <c r="G159" s="90">
        <f>G160</f>
        <v>0</v>
      </c>
      <c r="H159" s="99"/>
      <c r="I159" s="86"/>
      <c r="J159" s="86"/>
      <c r="K159" s="86"/>
      <c r="L159" s="86"/>
      <c r="M159" s="86"/>
    </row>
    <row r="160" spans="1:13" s="62" customFormat="1" ht="25.5" hidden="1">
      <c r="A160" s="19"/>
      <c r="B160" s="20" t="s">
        <v>16</v>
      </c>
      <c r="C160" s="16" t="s">
        <v>12</v>
      </c>
      <c r="D160" s="20" t="s">
        <v>252</v>
      </c>
      <c r="E160" s="16"/>
      <c r="F160" s="21" t="s">
        <v>70</v>
      </c>
      <c r="G160" s="90">
        <f>G161</f>
        <v>0</v>
      </c>
      <c r="H160" s="99"/>
      <c r="I160" s="86"/>
      <c r="J160" s="86"/>
      <c r="K160" s="86"/>
      <c r="L160" s="86"/>
      <c r="M160" s="86"/>
    </row>
    <row r="161" spans="1:13" s="62" customFormat="1" ht="25.5" hidden="1">
      <c r="A161" s="19"/>
      <c r="B161" s="20" t="s">
        <v>16</v>
      </c>
      <c r="C161" s="16" t="s">
        <v>12</v>
      </c>
      <c r="D161" s="20" t="s">
        <v>252</v>
      </c>
      <c r="E161" s="16" t="s">
        <v>35</v>
      </c>
      <c r="F161" s="21" t="s">
        <v>205</v>
      </c>
      <c r="G161" s="90">
        <f>G162</f>
        <v>0</v>
      </c>
      <c r="H161" s="99"/>
      <c r="I161" s="86"/>
      <c r="J161" s="86"/>
      <c r="K161" s="86"/>
      <c r="L161" s="86"/>
      <c r="M161" s="86"/>
    </row>
    <row r="162" spans="1:13" s="62" customFormat="1" ht="25.5" hidden="1">
      <c r="A162" s="19"/>
      <c r="B162" s="20" t="s">
        <v>16</v>
      </c>
      <c r="C162" s="16" t="s">
        <v>12</v>
      </c>
      <c r="D162" s="20" t="s">
        <v>252</v>
      </c>
      <c r="E162" s="16" t="s">
        <v>206</v>
      </c>
      <c r="F162" s="21" t="s">
        <v>207</v>
      </c>
      <c r="G162" s="90">
        <f>G163+G164+G165</f>
        <v>0</v>
      </c>
      <c r="H162" s="99"/>
      <c r="I162" s="86"/>
      <c r="J162" s="86"/>
      <c r="K162" s="86"/>
      <c r="L162" s="86"/>
      <c r="M162" s="86"/>
    </row>
    <row r="163" spans="1:13" s="62" customFormat="1" ht="25.5" hidden="1">
      <c r="A163" s="19"/>
      <c r="B163" s="20" t="s">
        <v>16</v>
      </c>
      <c r="C163" s="16" t="s">
        <v>12</v>
      </c>
      <c r="D163" s="20" t="s">
        <v>252</v>
      </c>
      <c r="E163" s="16" t="s">
        <v>208</v>
      </c>
      <c r="F163" s="21" t="s">
        <v>209</v>
      </c>
      <c r="G163" s="90">
        <v>0</v>
      </c>
      <c r="H163" s="99"/>
      <c r="I163" s="86"/>
      <c r="J163" s="86"/>
      <c r="K163" s="86"/>
      <c r="L163" s="86"/>
      <c r="M163" s="86"/>
    </row>
    <row r="164" spans="1:13" s="62" customFormat="1" ht="25.5" hidden="1">
      <c r="A164" s="19"/>
      <c r="B164" s="20" t="s">
        <v>16</v>
      </c>
      <c r="C164" s="16" t="s">
        <v>12</v>
      </c>
      <c r="D164" s="20" t="s">
        <v>252</v>
      </c>
      <c r="E164" s="16" t="s">
        <v>208</v>
      </c>
      <c r="F164" s="21" t="s">
        <v>209</v>
      </c>
      <c r="G164" s="90">
        <v>0</v>
      </c>
      <c r="H164" s="99"/>
      <c r="I164" s="86"/>
      <c r="J164" s="86"/>
      <c r="K164" s="86"/>
      <c r="L164" s="86"/>
      <c r="M164" s="86"/>
    </row>
    <row r="165" spans="1:13" s="62" customFormat="1" ht="25.5" hidden="1">
      <c r="A165" s="19"/>
      <c r="B165" s="20" t="s">
        <v>16</v>
      </c>
      <c r="C165" s="16" t="s">
        <v>12</v>
      </c>
      <c r="D165" s="20" t="s">
        <v>252</v>
      </c>
      <c r="E165" s="16" t="s">
        <v>208</v>
      </c>
      <c r="F165" s="21" t="s">
        <v>209</v>
      </c>
      <c r="G165" s="90">
        <v>0</v>
      </c>
      <c r="H165" s="99"/>
      <c r="I165" s="86"/>
      <c r="J165" s="86"/>
      <c r="K165" s="86"/>
      <c r="L165" s="86"/>
      <c r="M165" s="86"/>
    </row>
    <row r="166" spans="1:13" s="63" customFormat="1" ht="12.75">
      <c r="A166" s="34"/>
      <c r="B166" s="14" t="s">
        <v>16</v>
      </c>
      <c r="C166" s="15" t="s">
        <v>8</v>
      </c>
      <c r="D166" s="14"/>
      <c r="E166" s="15"/>
      <c r="F166" s="17" t="s">
        <v>26</v>
      </c>
      <c r="G166" s="111">
        <f>G167+G185</f>
        <v>19715.6538</v>
      </c>
      <c r="H166" s="88"/>
      <c r="I166" s="88"/>
      <c r="J166" s="88"/>
      <c r="K166" s="88"/>
      <c r="L166" s="88"/>
      <c r="M166" s="88"/>
    </row>
    <row r="167" spans="1:13" s="63" customFormat="1" ht="48">
      <c r="A167" s="26"/>
      <c r="B167" s="20" t="s">
        <v>16</v>
      </c>
      <c r="C167" s="16" t="s">
        <v>8</v>
      </c>
      <c r="D167" s="20" t="s">
        <v>134</v>
      </c>
      <c r="E167" s="16"/>
      <c r="F167" s="27" t="s">
        <v>73</v>
      </c>
      <c r="G167" s="110">
        <f>G168</f>
        <v>16559.1641</v>
      </c>
      <c r="H167" s="88"/>
      <c r="I167" s="88"/>
      <c r="J167" s="88"/>
      <c r="K167" s="88"/>
      <c r="L167" s="88"/>
      <c r="M167" s="88"/>
    </row>
    <row r="168" spans="1:13" s="63" customFormat="1" ht="25.5">
      <c r="A168" s="26"/>
      <c r="B168" s="20" t="s">
        <v>16</v>
      </c>
      <c r="C168" s="16" t="s">
        <v>8</v>
      </c>
      <c r="D168" s="20" t="s">
        <v>135</v>
      </c>
      <c r="E168" s="16"/>
      <c r="F168" s="21" t="s">
        <v>74</v>
      </c>
      <c r="G168" s="110">
        <f>G169+G172+G182+G179</f>
        <v>16559.1641</v>
      </c>
      <c r="H168" s="88"/>
      <c r="I168" s="88"/>
      <c r="J168" s="88"/>
      <c r="K168" s="88"/>
      <c r="L168" s="88"/>
      <c r="M168" s="88"/>
    </row>
    <row r="169" spans="1:13" s="63" customFormat="1" ht="25.5">
      <c r="A169" s="26"/>
      <c r="B169" s="20" t="s">
        <v>16</v>
      </c>
      <c r="C169" s="16" t="s">
        <v>8</v>
      </c>
      <c r="D169" s="20" t="s">
        <v>172</v>
      </c>
      <c r="E169" s="16"/>
      <c r="F169" s="21" t="s">
        <v>173</v>
      </c>
      <c r="G169" s="110">
        <f>G170</f>
        <v>600</v>
      </c>
      <c r="H169" s="88"/>
      <c r="I169" s="88"/>
      <c r="J169" s="88"/>
      <c r="K169" s="88"/>
      <c r="L169" s="88"/>
      <c r="M169" s="88"/>
    </row>
    <row r="170" spans="1:13" s="63" customFormat="1" ht="25.5">
      <c r="A170" s="26"/>
      <c r="B170" s="20" t="s">
        <v>16</v>
      </c>
      <c r="C170" s="16" t="s">
        <v>8</v>
      </c>
      <c r="D170" s="20" t="s">
        <v>174</v>
      </c>
      <c r="E170" s="16"/>
      <c r="F170" s="21" t="s">
        <v>70</v>
      </c>
      <c r="G170" s="110">
        <f>G171</f>
        <v>600</v>
      </c>
      <c r="H170" s="88"/>
      <c r="I170" s="88"/>
      <c r="J170" s="88"/>
      <c r="K170" s="88"/>
      <c r="L170" s="88"/>
      <c r="M170" s="88"/>
    </row>
    <row r="171" spans="1:13" s="63" customFormat="1" ht="25.5">
      <c r="A171" s="19"/>
      <c r="B171" s="20" t="s">
        <v>16</v>
      </c>
      <c r="C171" s="16" t="s">
        <v>8</v>
      </c>
      <c r="D171" s="20" t="s">
        <v>174</v>
      </c>
      <c r="E171" s="16" t="s">
        <v>35</v>
      </c>
      <c r="F171" s="21" t="s">
        <v>205</v>
      </c>
      <c r="G171" s="110">
        <v>600</v>
      </c>
      <c r="H171" s="88"/>
      <c r="I171" s="88"/>
      <c r="J171" s="88"/>
      <c r="K171" s="88"/>
      <c r="L171" s="88"/>
      <c r="M171" s="88"/>
    </row>
    <row r="172" spans="1:13" s="63" customFormat="1" ht="25.5">
      <c r="A172" s="19"/>
      <c r="B172" s="20" t="s">
        <v>16</v>
      </c>
      <c r="C172" s="16" t="s">
        <v>8</v>
      </c>
      <c r="D172" s="20" t="s">
        <v>253</v>
      </c>
      <c r="E172" s="16"/>
      <c r="F172" s="21" t="s">
        <v>254</v>
      </c>
      <c r="G172" s="90">
        <f>G173</f>
        <v>15147.5</v>
      </c>
      <c r="H172" s="88"/>
      <c r="I172" s="88"/>
      <c r="J172" s="88"/>
      <c r="K172" s="88"/>
      <c r="L172" s="88"/>
      <c r="M172" s="88"/>
    </row>
    <row r="173" spans="1:13" s="63" customFormat="1" ht="25.5">
      <c r="A173" s="19"/>
      <c r="B173" s="20" t="s">
        <v>16</v>
      </c>
      <c r="C173" s="16" t="s">
        <v>8</v>
      </c>
      <c r="D173" s="20" t="s">
        <v>255</v>
      </c>
      <c r="E173" s="16"/>
      <c r="F173" s="21" t="s">
        <v>70</v>
      </c>
      <c r="G173" s="90">
        <f>G174</f>
        <v>15147.5</v>
      </c>
      <c r="H173" s="88"/>
      <c r="I173" s="88"/>
      <c r="J173" s="88"/>
      <c r="K173" s="88"/>
      <c r="L173" s="88"/>
      <c r="M173" s="88"/>
    </row>
    <row r="174" spans="1:13" s="63" customFormat="1" ht="25.5">
      <c r="A174" s="19"/>
      <c r="B174" s="20" t="s">
        <v>16</v>
      </c>
      <c r="C174" s="16" t="s">
        <v>8</v>
      </c>
      <c r="D174" s="20" t="s">
        <v>255</v>
      </c>
      <c r="E174" s="16" t="s">
        <v>35</v>
      </c>
      <c r="F174" s="21" t="s">
        <v>205</v>
      </c>
      <c r="G174" s="90">
        <f>1050+13647.5+450</f>
        <v>15147.5</v>
      </c>
      <c r="H174" s="88"/>
      <c r="I174" s="88"/>
      <c r="J174" s="88"/>
      <c r="K174" s="88"/>
      <c r="L174" s="88"/>
      <c r="M174" s="88"/>
    </row>
    <row r="175" spans="1:13" s="63" customFormat="1" ht="25.5" hidden="1">
      <c r="A175" s="19"/>
      <c r="B175" s="20" t="s">
        <v>16</v>
      </c>
      <c r="C175" s="16" t="s">
        <v>8</v>
      </c>
      <c r="D175" s="20" t="s">
        <v>255</v>
      </c>
      <c r="E175" s="16" t="s">
        <v>206</v>
      </c>
      <c r="F175" s="21" t="s">
        <v>207</v>
      </c>
      <c r="G175" s="90">
        <f>G176+G177+G178</f>
        <v>0</v>
      </c>
      <c r="H175" s="88"/>
      <c r="I175" s="88"/>
      <c r="J175" s="88"/>
      <c r="K175" s="88"/>
      <c r="L175" s="88"/>
      <c r="M175" s="88"/>
    </row>
    <row r="176" spans="1:13" s="63" customFormat="1" ht="25.5" hidden="1">
      <c r="A176" s="19"/>
      <c r="B176" s="20" t="s">
        <v>16</v>
      </c>
      <c r="C176" s="16" t="s">
        <v>8</v>
      </c>
      <c r="D176" s="20" t="s">
        <v>255</v>
      </c>
      <c r="E176" s="16" t="s">
        <v>208</v>
      </c>
      <c r="F176" s="21" t="s">
        <v>209</v>
      </c>
      <c r="G176" s="90">
        <v>0</v>
      </c>
      <c r="H176" s="88"/>
      <c r="I176" s="88"/>
      <c r="J176" s="88"/>
      <c r="K176" s="88"/>
      <c r="L176" s="88"/>
      <c r="M176" s="88"/>
    </row>
    <row r="177" spans="1:13" s="63" customFormat="1" ht="25.5" hidden="1">
      <c r="A177" s="19"/>
      <c r="B177" s="20" t="s">
        <v>16</v>
      </c>
      <c r="C177" s="16" t="s">
        <v>8</v>
      </c>
      <c r="D177" s="20" t="s">
        <v>255</v>
      </c>
      <c r="E177" s="16" t="s">
        <v>208</v>
      </c>
      <c r="F177" s="21" t="s">
        <v>209</v>
      </c>
      <c r="G177" s="90">
        <v>0</v>
      </c>
      <c r="H177" s="88"/>
      <c r="I177" s="88"/>
      <c r="J177" s="88"/>
      <c r="K177" s="88"/>
      <c r="L177" s="88"/>
      <c r="M177" s="88"/>
    </row>
    <row r="178" spans="1:13" s="63" customFormat="1" ht="25.5" hidden="1">
      <c r="A178" s="19"/>
      <c r="B178" s="20" t="s">
        <v>16</v>
      </c>
      <c r="C178" s="16" t="s">
        <v>8</v>
      </c>
      <c r="D178" s="20" t="s">
        <v>255</v>
      </c>
      <c r="E178" s="16" t="s">
        <v>208</v>
      </c>
      <c r="F178" s="21" t="s">
        <v>209</v>
      </c>
      <c r="G178" s="90">
        <v>0</v>
      </c>
      <c r="H178" s="88"/>
      <c r="I178" s="88"/>
      <c r="J178" s="88"/>
      <c r="K178" s="88"/>
      <c r="L178" s="88"/>
      <c r="M178" s="88"/>
    </row>
    <row r="179" spans="1:13" s="63" customFormat="1" ht="38.25">
      <c r="A179" s="19"/>
      <c r="B179" s="20" t="s">
        <v>16</v>
      </c>
      <c r="C179" s="16" t="s">
        <v>8</v>
      </c>
      <c r="D179" s="20" t="s">
        <v>256</v>
      </c>
      <c r="E179" s="16"/>
      <c r="F179" s="21" t="s">
        <v>257</v>
      </c>
      <c r="G179" s="22">
        <f>G180</f>
        <v>500</v>
      </c>
      <c r="H179" s="88"/>
      <c r="I179" s="88"/>
      <c r="J179" s="88"/>
      <c r="K179" s="88"/>
      <c r="L179" s="88"/>
      <c r="M179" s="88"/>
    </row>
    <row r="180" spans="1:13" s="63" customFormat="1" ht="25.5">
      <c r="A180" s="19"/>
      <c r="B180" s="20" t="s">
        <v>16</v>
      </c>
      <c r="C180" s="16" t="s">
        <v>8</v>
      </c>
      <c r="D180" s="20" t="s">
        <v>258</v>
      </c>
      <c r="E180" s="16"/>
      <c r="F180" s="21" t="s">
        <v>70</v>
      </c>
      <c r="G180" s="22">
        <f>G181</f>
        <v>500</v>
      </c>
      <c r="H180" s="88"/>
      <c r="I180" s="88"/>
      <c r="J180" s="88"/>
      <c r="K180" s="88"/>
      <c r="L180" s="88"/>
      <c r="M180" s="88"/>
    </row>
    <row r="181" spans="1:13" s="63" customFormat="1" ht="25.5">
      <c r="A181" s="19"/>
      <c r="B181" s="20" t="s">
        <v>16</v>
      </c>
      <c r="C181" s="16" t="s">
        <v>8</v>
      </c>
      <c r="D181" s="20" t="s">
        <v>258</v>
      </c>
      <c r="E181" s="16" t="s">
        <v>35</v>
      </c>
      <c r="F181" s="21" t="s">
        <v>205</v>
      </c>
      <c r="G181" s="22">
        <f>300+200</f>
        <v>500</v>
      </c>
      <c r="H181" s="88"/>
      <c r="I181" s="88"/>
      <c r="J181" s="88"/>
      <c r="K181" s="88"/>
      <c r="L181" s="88"/>
      <c r="M181" s="88"/>
    </row>
    <row r="182" spans="1:13" s="63" customFormat="1" ht="25.5">
      <c r="A182" s="19"/>
      <c r="B182" s="20" t="s">
        <v>16</v>
      </c>
      <c r="C182" s="16" t="s">
        <v>8</v>
      </c>
      <c r="D182" s="20" t="s">
        <v>176</v>
      </c>
      <c r="E182" s="16"/>
      <c r="F182" s="21" t="s">
        <v>175</v>
      </c>
      <c r="G182" s="110">
        <f>G183</f>
        <v>311.6641</v>
      </c>
      <c r="H182" s="88"/>
      <c r="I182" s="88"/>
      <c r="J182" s="88"/>
      <c r="K182" s="88"/>
      <c r="L182" s="88"/>
      <c r="M182" s="88"/>
    </row>
    <row r="183" spans="1:7" ht="25.5">
      <c r="A183" s="40"/>
      <c r="B183" s="20" t="s">
        <v>16</v>
      </c>
      <c r="C183" s="16" t="s">
        <v>8</v>
      </c>
      <c r="D183" s="20" t="s">
        <v>177</v>
      </c>
      <c r="E183" s="16"/>
      <c r="F183" s="21" t="s">
        <v>70</v>
      </c>
      <c r="G183" s="110">
        <f>G184</f>
        <v>311.6641</v>
      </c>
    </row>
    <row r="184" spans="1:13" s="62" customFormat="1" ht="25.5">
      <c r="A184" s="26"/>
      <c r="B184" s="20" t="s">
        <v>16</v>
      </c>
      <c r="C184" s="16" t="s">
        <v>8</v>
      </c>
      <c r="D184" s="20" t="s">
        <v>177</v>
      </c>
      <c r="E184" s="16" t="s">
        <v>35</v>
      </c>
      <c r="F184" s="21" t="s">
        <v>205</v>
      </c>
      <c r="G184" s="110">
        <f>305.3422+6.3219</f>
        <v>311.6641</v>
      </c>
      <c r="H184" s="86"/>
      <c r="I184" s="86"/>
      <c r="J184" s="86"/>
      <c r="K184" s="86"/>
      <c r="L184" s="86"/>
      <c r="M184" s="86"/>
    </row>
    <row r="185" spans="1:13" s="62" customFormat="1" ht="38.25">
      <c r="A185" s="26"/>
      <c r="B185" s="20" t="s">
        <v>16</v>
      </c>
      <c r="C185" s="16" t="s">
        <v>8</v>
      </c>
      <c r="D185" s="20" t="s">
        <v>164</v>
      </c>
      <c r="E185" s="16"/>
      <c r="F185" s="21" t="s">
        <v>99</v>
      </c>
      <c r="G185" s="110">
        <f>G186</f>
        <v>3156.4897</v>
      </c>
      <c r="H185" s="86"/>
      <c r="I185" s="86"/>
      <c r="J185" s="86"/>
      <c r="K185" s="86"/>
      <c r="L185" s="86"/>
      <c r="M185" s="86"/>
    </row>
    <row r="186" spans="1:13" s="63" customFormat="1" ht="38.25">
      <c r="A186" s="35"/>
      <c r="B186" s="20" t="s">
        <v>16</v>
      </c>
      <c r="C186" s="16" t="s">
        <v>8</v>
      </c>
      <c r="D186" s="20" t="s">
        <v>165</v>
      </c>
      <c r="E186" s="16"/>
      <c r="F186" s="21" t="s">
        <v>249</v>
      </c>
      <c r="G186" s="110">
        <f>G187+G190</f>
        <v>3156.4897</v>
      </c>
      <c r="H186" s="88"/>
      <c r="I186" s="88"/>
      <c r="J186" s="88"/>
      <c r="K186" s="88"/>
      <c r="L186" s="88"/>
      <c r="M186" s="88"/>
    </row>
    <row r="187" spans="1:13" s="63" customFormat="1" ht="38.25">
      <c r="A187" s="26"/>
      <c r="B187" s="20" t="s">
        <v>16</v>
      </c>
      <c r="C187" s="16" t="s">
        <v>8</v>
      </c>
      <c r="D187" s="20" t="s">
        <v>259</v>
      </c>
      <c r="E187" s="16"/>
      <c r="F187" s="21" t="s">
        <v>260</v>
      </c>
      <c r="G187" s="110">
        <f>G188</f>
        <v>2279.94202</v>
      </c>
      <c r="H187" s="88"/>
      <c r="I187" s="88"/>
      <c r="J187" s="88"/>
      <c r="K187" s="88"/>
      <c r="L187" s="88"/>
      <c r="M187" s="88"/>
    </row>
    <row r="188" spans="1:13" s="63" customFormat="1" ht="25.5">
      <c r="A188" s="26"/>
      <c r="B188" s="20" t="s">
        <v>16</v>
      </c>
      <c r="C188" s="16" t="s">
        <v>8</v>
      </c>
      <c r="D188" s="20" t="s">
        <v>178</v>
      </c>
      <c r="E188" s="16"/>
      <c r="F188" s="21" t="s">
        <v>70</v>
      </c>
      <c r="G188" s="110">
        <f>G189</f>
        <v>2279.94202</v>
      </c>
      <c r="H188" s="88"/>
      <c r="I188" s="88"/>
      <c r="J188" s="88"/>
      <c r="K188" s="88"/>
      <c r="L188" s="88"/>
      <c r="M188" s="88"/>
    </row>
    <row r="189" spans="1:13" s="63" customFormat="1" ht="25.5">
      <c r="A189" s="19"/>
      <c r="B189" s="20" t="s">
        <v>16</v>
      </c>
      <c r="C189" s="16" t="s">
        <v>8</v>
      </c>
      <c r="D189" s="20" t="s">
        <v>178</v>
      </c>
      <c r="E189" s="16" t="s">
        <v>35</v>
      </c>
      <c r="F189" s="21" t="s">
        <v>205</v>
      </c>
      <c r="G189" s="110">
        <f>917.35471+20+803+539.58731</f>
        <v>2279.94202</v>
      </c>
      <c r="H189" s="88"/>
      <c r="I189" s="88"/>
      <c r="J189" s="88"/>
      <c r="K189" s="88"/>
      <c r="L189" s="88"/>
      <c r="M189" s="88"/>
    </row>
    <row r="190" spans="1:13" s="63" customFormat="1" ht="38.25">
      <c r="A190" s="19"/>
      <c r="B190" s="20" t="s">
        <v>16</v>
      </c>
      <c r="C190" s="16" t="s">
        <v>8</v>
      </c>
      <c r="D190" s="20" t="s">
        <v>261</v>
      </c>
      <c r="E190" s="16"/>
      <c r="F190" s="21" t="s">
        <v>262</v>
      </c>
      <c r="G190" s="22">
        <f>G191</f>
        <v>876.54768</v>
      </c>
      <c r="H190" s="88"/>
      <c r="I190" s="88"/>
      <c r="J190" s="88"/>
      <c r="K190" s="88"/>
      <c r="L190" s="88"/>
      <c r="M190" s="88"/>
    </row>
    <row r="191" spans="1:13" s="63" customFormat="1" ht="25.5">
      <c r="A191" s="19"/>
      <c r="B191" s="20" t="s">
        <v>16</v>
      </c>
      <c r="C191" s="16" t="s">
        <v>8</v>
      </c>
      <c r="D191" s="20" t="s">
        <v>263</v>
      </c>
      <c r="E191" s="16"/>
      <c r="F191" s="21" t="s">
        <v>70</v>
      </c>
      <c r="G191" s="22">
        <f>G192</f>
        <v>876.54768</v>
      </c>
      <c r="H191" s="88"/>
      <c r="I191" s="88"/>
      <c r="J191" s="88"/>
      <c r="K191" s="88"/>
      <c r="L191" s="88"/>
      <c r="M191" s="88"/>
    </row>
    <row r="192" spans="1:13" s="63" customFormat="1" ht="25.5">
      <c r="A192" s="19"/>
      <c r="B192" s="20" t="s">
        <v>16</v>
      </c>
      <c r="C192" s="16" t="s">
        <v>8</v>
      </c>
      <c r="D192" s="20" t="s">
        <v>263</v>
      </c>
      <c r="E192" s="16" t="s">
        <v>35</v>
      </c>
      <c r="F192" s="21" t="s">
        <v>205</v>
      </c>
      <c r="G192" s="22">
        <v>876.54768</v>
      </c>
      <c r="H192" s="88"/>
      <c r="I192" s="88"/>
      <c r="J192" s="88"/>
      <c r="K192" s="88"/>
      <c r="L192" s="88"/>
      <c r="M192" s="88"/>
    </row>
    <row r="193" spans="1:13" s="63" customFormat="1" ht="25.5" hidden="1">
      <c r="A193" s="19"/>
      <c r="B193" s="20" t="s">
        <v>16</v>
      </c>
      <c r="C193" s="16" t="s">
        <v>8</v>
      </c>
      <c r="D193" s="20" t="s">
        <v>263</v>
      </c>
      <c r="E193" s="16" t="s">
        <v>208</v>
      </c>
      <c r="F193" s="21" t="s">
        <v>209</v>
      </c>
      <c r="G193" s="90">
        <v>0</v>
      </c>
      <c r="H193" s="88"/>
      <c r="I193" s="88"/>
      <c r="J193" s="88"/>
      <c r="K193" s="88"/>
      <c r="L193" s="88"/>
      <c r="M193" s="88"/>
    </row>
    <row r="194" spans="1:13" s="63" customFormat="1" ht="25.5">
      <c r="A194" s="34"/>
      <c r="B194" s="14" t="s">
        <v>16</v>
      </c>
      <c r="C194" s="15" t="s">
        <v>16</v>
      </c>
      <c r="D194" s="14"/>
      <c r="E194" s="15"/>
      <c r="F194" s="17" t="s">
        <v>71</v>
      </c>
      <c r="G194" s="18">
        <f>G195+G228</f>
        <v>3171.24</v>
      </c>
      <c r="H194" s="88"/>
      <c r="I194" s="88"/>
      <c r="J194" s="88"/>
      <c r="K194" s="88"/>
      <c r="L194" s="88"/>
      <c r="M194" s="88"/>
    </row>
    <row r="195" spans="1:13" s="63" customFormat="1" ht="48">
      <c r="A195" s="35"/>
      <c r="B195" s="20" t="s">
        <v>16</v>
      </c>
      <c r="C195" s="16" t="s">
        <v>16</v>
      </c>
      <c r="D195" s="20" t="s">
        <v>134</v>
      </c>
      <c r="E195" s="16"/>
      <c r="F195" s="27" t="s">
        <v>73</v>
      </c>
      <c r="G195" s="22">
        <f>G196+G218</f>
        <v>3171.24</v>
      </c>
      <c r="H195" s="88"/>
      <c r="I195" s="88"/>
      <c r="J195" s="88"/>
      <c r="K195" s="88"/>
      <c r="L195" s="88"/>
      <c r="M195" s="88"/>
    </row>
    <row r="196" spans="1:13" s="63" customFormat="1" ht="25.5">
      <c r="A196" s="26"/>
      <c r="B196" s="20" t="s">
        <v>16</v>
      </c>
      <c r="C196" s="16" t="s">
        <v>16</v>
      </c>
      <c r="D196" s="20" t="s">
        <v>140</v>
      </c>
      <c r="E196" s="24"/>
      <c r="F196" s="21" t="s">
        <v>75</v>
      </c>
      <c r="G196" s="22">
        <f>G197+G206</f>
        <v>1750.92</v>
      </c>
      <c r="H196" s="88"/>
      <c r="I196" s="88"/>
      <c r="J196" s="88"/>
      <c r="K196" s="88"/>
      <c r="L196" s="88"/>
      <c r="M196" s="88"/>
    </row>
    <row r="197" spans="1:13" s="63" customFormat="1" ht="25.5">
      <c r="A197" s="35"/>
      <c r="B197" s="20" t="s">
        <v>16</v>
      </c>
      <c r="C197" s="16" t="s">
        <v>16</v>
      </c>
      <c r="D197" s="20" t="s">
        <v>141</v>
      </c>
      <c r="E197" s="16"/>
      <c r="F197" s="21" t="s">
        <v>139</v>
      </c>
      <c r="G197" s="22">
        <f>G198+G202+G200</f>
        <v>1238.92</v>
      </c>
      <c r="H197" s="88"/>
      <c r="I197" s="88"/>
      <c r="J197" s="88"/>
      <c r="K197" s="88"/>
      <c r="L197" s="88"/>
      <c r="M197" s="88"/>
    </row>
    <row r="198" spans="1:13" s="63" customFormat="1" ht="25.5">
      <c r="A198" s="26"/>
      <c r="B198" s="20" t="s">
        <v>16</v>
      </c>
      <c r="C198" s="16" t="s">
        <v>16</v>
      </c>
      <c r="D198" s="20" t="s">
        <v>142</v>
      </c>
      <c r="E198" s="16"/>
      <c r="F198" s="103" t="s">
        <v>70</v>
      </c>
      <c r="G198" s="22">
        <f>G199</f>
        <v>549.95</v>
      </c>
      <c r="H198" s="88"/>
      <c r="I198" s="88"/>
      <c r="J198" s="88"/>
      <c r="K198" s="88"/>
      <c r="L198" s="88"/>
      <c r="M198" s="88"/>
    </row>
    <row r="199" spans="1:13" s="63" customFormat="1" ht="25.5">
      <c r="A199" s="19"/>
      <c r="B199" s="20" t="s">
        <v>16</v>
      </c>
      <c r="C199" s="16" t="s">
        <v>16</v>
      </c>
      <c r="D199" s="20" t="s">
        <v>142</v>
      </c>
      <c r="E199" s="16" t="s">
        <v>35</v>
      </c>
      <c r="F199" s="21" t="s">
        <v>205</v>
      </c>
      <c r="G199" s="22">
        <f>549.95</f>
        <v>549.95</v>
      </c>
      <c r="H199" s="88"/>
      <c r="I199" s="88"/>
      <c r="J199" s="88"/>
      <c r="K199" s="88"/>
      <c r="L199" s="88"/>
      <c r="M199" s="88"/>
    </row>
    <row r="200" spans="1:7" s="63" customFormat="1" ht="51">
      <c r="A200" s="19"/>
      <c r="B200" s="20" t="s">
        <v>16</v>
      </c>
      <c r="C200" s="16" t="s">
        <v>16</v>
      </c>
      <c r="D200" s="20" t="s">
        <v>394</v>
      </c>
      <c r="E200" s="16"/>
      <c r="F200" s="21" t="s">
        <v>264</v>
      </c>
      <c r="G200" s="22">
        <f>G201</f>
        <v>13.78</v>
      </c>
    </row>
    <row r="201" spans="1:7" s="63" customFormat="1" ht="25.5">
      <c r="A201" s="19"/>
      <c r="B201" s="20" t="s">
        <v>16</v>
      </c>
      <c r="C201" s="16" t="s">
        <v>16</v>
      </c>
      <c r="D201" s="20" t="s">
        <v>394</v>
      </c>
      <c r="E201" s="16" t="s">
        <v>35</v>
      </c>
      <c r="F201" s="21" t="s">
        <v>205</v>
      </c>
      <c r="G201" s="22">
        <v>13.78</v>
      </c>
    </row>
    <row r="202" spans="1:13" s="63" customFormat="1" ht="38.25">
      <c r="A202" s="19"/>
      <c r="B202" s="20" t="s">
        <v>16</v>
      </c>
      <c r="C202" s="16" t="s">
        <v>16</v>
      </c>
      <c r="D202" s="20" t="s">
        <v>265</v>
      </c>
      <c r="E202" s="16"/>
      <c r="F202" s="21" t="s">
        <v>266</v>
      </c>
      <c r="G202" s="22">
        <f>G203</f>
        <v>675.19</v>
      </c>
      <c r="H202" s="88"/>
      <c r="I202" s="88"/>
      <c r="J202" s="88"/>
      <c r="K202" s="88"/>
      <c r="L202" s="88"/>
      <c r="M202" s="88"/>
    </row>
    <row r="203" spans="1:13" s="63" customFormat="1" ht="25.5">
      <c r="A203" s="19"/>
      <c r="B203" s="20" t="s">
        <v>16</v>
      </c>
      <c r="C203" s="16" t="s">
        <v>16</v>
      </c>
      <c r="D203" s="20" t="s">
        <v>265</v>
      </c>
      <c r="E203" s="16" t="s">
        <v>35</v>
      </c>
      <c r="F203" s="21" t="s">
        <v>205</v>
      </c>
      <c r="G203" s="22">
        <v>675.19</v>
      </c>
      <c r="H203" s="88"/>
      <c r="I203" s="88"/>
      <c r="J203" s="88"/>
      <c r="K203" s="88"/>
      <c r="L203" s="88"/>
      <c r="M203" s="88"/>
    </row>
    <row r="204" spans="1:13" s="63" customFormat="1" ht="25.5" hidden="1">
      <c r="A204" s="19"/>
      <c r="B204" s="20" t="s">
        <v>16</v>
      </c>
      <c r="C204" s="16" t="s">
        <v>16</v>
      </c>
      <c r="D204" s="20" t="s">
        <v>265</v>
      </c>
      <c r="E204" s="16" t="s">
        <v>206</v>
      </c>
      <c r="F204" s="21" t="s">
        <v>207</v>
      </c>
      <c r="G204" s="90">
        <f>G205</f>
        <v>0</v>
      </c>
      <c r="H204" s="88"/>
      <c r="I204" s="88"/>
      <c r="J204" s="88"/>
      <c r="K204" s="88"/>
      <c r="L204" s="88"/>
      <c r="M204" s="88"/>
    </row>
    <row r="205" spans="1:13" s="63" customFormat="1" ht="25.5" hidden="1">
      <c r="A205" s="19"/>
      <c r="B205" s="20" t="s">
        <v>16</v>
      </c>
      <c r="C205" s="16" t="s">
        <v>16</v>
      </c>
      <c r="D205" s="20" t="s">
        <v>265</v>
      </c>
      <c r="E205" s="16" t="s">
        <v>208</v>
      </c>
      <c r="F205" s="21" t="s">
        <v>209</v>
      </c>
      <c r="G205" s="90">
        <v>0</v>
      </c>
      <c r="H205" s="88"/>
      <c r="I205" s="88"/>
      <c r="J205" s="88"/>
      <c r="K205" s="88"/>
      <c r="L205" s="88"/>
      <c r="M205" s="88"/>
    </row>
    <row r="206" spans="1:13" s="63" customFormat="1" ht="38.25">
      <c r="A206" s="19"/>
      <c r="B206" s="20" t="s">
        <v>16</v>
      </c>
      <c r="C206" s="16" t="s">
        <v>16</v>
      </c>
      <c r="D206" s="20" t="s">
        <v>144</v>
      </c>
      <c r="E206" s="16"/>
      <c r="F206" s="21" t="s">
        <v>145</v>
      </c>
      <c r="G206" s="22">
        <f>G209+G214+G207</f>
        <v>512</v>
      </c>
      <c r="H206" s="88"/>
      <c r="I206" s="88"/>
      <c r="J206" s="88"/>
      <c r="K206" s="88"/>
      <c r="L206" s="88"/>
      <c r="M206" s="88"/>
    </row>
    <row r="207" spans="1:13" s="63" customFormat="1" ht="25.5">
      <c r="A207" s="19"/>
      <c r="B207" s="20" t="s">
        <v>16</v>
      </c>
      <c r="C207" s="16" t="s">
        <v>16</v>
      </c>
      <c r="D207" s="20" t="s">
        <v>143</v>
      </c>
      <c r="E207" s="16"/>
      <c r="F207" s="21" t="s">
        <v>70</v>
      </c>
      <c r="G207" s="22">
        <f>G208</f>
        <v>512</v>
      </c>
      <c r="H207" s="88"/>
      <c r="I207" s="88"/>
      <c r="J207" s="88"/>
      <c r="K207" s="88"/>
      <c r="L207" s="88"/>
      <c r="M207" s="88"/>
    </row>
    <row r="208" spans="1:13" s="63" customFormat="1" ht="25.5">
      <c r="A208" s="19"/>
      <c r="B208" s="20" t="s">
        <v>16</v>
      </c>
      <c r="C208" s="16" t="s">
        <v>16</v>
      </c>
      <c r="D208" s="20" t="s">
        <v>143</v>
      </c>
      <c r="E208" s="16" t="s">
        <v>35</v>
      </c>
      <c r="F208" s="21" t="s">
        <v>205</v>
      </c>
      <c r="G208" s="22">
        <v>512</v>
      </c>
      <c r="H208" s="88"/>
      <c r="I208" s="88"/>
      <c r="J208" s="88"/>
      <c r="K208" s="88"/>
      <c r="L208" s="88"/>
      <c r="M208" s="88"/>
    </row>
    <row r="209" spans="1:7" ht="51" hidden="1">
      <c r="A209" s="40"/>
      <c r="B209" s="20" t="s">
        <v>16</v>
      </c>
      <c r="C209" s="16" t="s">
        <v>16</v>
      </c>
      <c r="D209" s="20" t="s">
        <v>267</v>
      </c>
      <c r="E209" s="16"/>
      <c r="F209" s="21" t="s">
        <v>264</v>
      </c>
      <c r="G209" s="89">
        <f>G210</f>
        <v>0</v>
      </c>
    </row>
    <row r="210" spans="1:7" ht="25.5" hidden="1">
      <c r="A210" s="19"/>
      <c r="B210" s="20" t="s">
        <v>16</v>
      </c>
      <c r="C210" s="16" t="s">
        <v>16</v>
      </c>
      <c r="D210" s="20" t="s">
        <v>267</v>
      </c>
      <c r="E210" s="16" t="s">
        <v>35</v>
      </c>
      <c r="F210" s="21" t="s">
        <v>205</v>
      </c>
      <c r="G210" s="89">
        <f>G211</f>
        <v>0</v>
      </c>
    </row>
    <row r="211" spans="1:7" ht="25.5" hidden="1">
      <c r="A211" s="19"/>
      <c r="B211" s="20" t="s">
        <v>16</v>
      </c>
      <c r="C211" s="16" t="s">
        <v>16</v>
      </c>
      <c r="D211" s="20" t="s">
        <v>267</v>
      </c>
      <c r="E211" s="16" t="s">
        <v>206</v>
      </c>
      <c r="F211" s="21" t="s">
        <v>207</v>
      </c>
      <c r="G211" s="90">
        <f>G213+G212</f>
        <v>0</v>
      </c>
    </row>
    <row r="212" spans="1:7" ht="25.5" hidden="1">
      <c r="A212" s="19"/>
      <c r="B212" s="20" t="s">
        <v>16</v>
      </c>
      <c r="C212" s="16" t="s">
        <v>16</v>
      </c>
      <c r="D212" s="20" t="s">
        <v>267</v>
      </c>
      <c r="E212" s="16" t="s">
        <v>208</v>
      </c>
      <c r="F212" s="21" t="s">
        <v>209</v>
      </c>
      <c r="G212" s="90">
        <v>0</v>
      </c>
    </row>
    <row r="213" spans="1:7" ht="25.5" hidden="1">
      <c r="A213" s="19"/>
      <c r="B213" s="20" t="s">
        <v>16</v>
      </c>
      <c r="C213" s="16" t="s">
        <v>16</v>
      </c>
      <c r="D213" s="20" t="s">
        <v>267</v>
      </c>
      <c r="E213" s="16" t="s">
        <v>208</v>
      </c>
      <c r="F213" s="21" t="s">
        <v>209</v>
      </c>
      <c r="G213" s="90">
        <v>0</v>
      </c>
    </row>
    <row r="214" spans="1:13" s="63" customFormat="1" ht="38.25" hidden="1">
      <c r="A214" s="19"/>
      <c r="B214" s="20" t="s">
        <v>16</v>
      </c>
      <c r="C214" s="16" t="s">
        <v>16</v>
      </c>
      <c r="D214" s="20" t="s">
        <v>268</v>
      </c>
      <c r="E214" s="16"/>
      <c r="F214" s="21" t="s">
        <v>266</v>
      </c>
      <c r="G214" s="90">
        <f>G215</f>
        <v>0</v>
      </c>
      <c r="H214" s="88"/>
      <c r="I214" s="88"/>
      <c r="J214" s="88"/>
      <c r="K214" s="88"/>
      <c r="L214" s="88"/>
      <c r="M214" s="88"/>
    </row>
    <row r="215" spans="1:13" s="63" customFormat="1" ht="25.5" hidden="1">
      <c r="A215" s="19"/>
      <c r="B215" s="20" t="s">
        <v>16</v>
      </c>
      <c r="C215" s="16" t="s">
        <v>16</v>
      </c>
      <c r="D215" s="20" t="s">
        <v>268</v>
      </c>
      <c r="E215" s="16" t="s">
        <v>35</v>
      </c>
      <c r="F215" s="21" t="s">
        <v>205</v>
      </c>
      <c r="G215" s="90">
        <f>G216</f>
        <v>0</v>
      </c>
      <c r="H215" s="88"/>
      <c r="I215" s="88"/>
      <c r="J215" s="88"/>
      <c r="K215" s="88"/>
      <c r="L215" s="88"/>
      <c r="M215" s="88"/>
    </row>
    <row r="216" spans="1:13" s="63" customFormat="1" ht="25.5" hidden="1">
      <c r="A216" s="19"/>
      <c r="B216" s="20" t="s">
        <v>16</v>
      </c>
      <c r="C216" s="16" t="s">
        <v>16</v>
      </c>
      <c r="D216" s="20" t="s">
        <v>268</v>
      </c>
      <c r="E216" s="16" t="s">
        <v>206</v>
      </c>
      <c r="F216" s="21" t="s">
        <v>207</v>
      </c>
      <c r="G216" s="90">
        <f>G217</f>
        <v>0</v>
      </c>
      <c r="H216" s="88"/>
      <c r="I216" s="88"/>
      <c r="J216" s="88"/>
      <c r="K216" s="88"/>
      <c r="L216" s="88"/>
      <c r="M216" s="88"/>
    </row>
    <row r="217" spans="1:13" s="63" customFormat="1" ht="25.5" hidden="1">
      <c r="A217" s="19"/>
      <c r="B217" s="20" t="s">
        <v>16</v>
      </c>
      <c r="C217" s="16" t="s">
        <v>16</v>
      </c>
      <c r="D217" s="20" t="s">
        <v>268</v>
      </c>
      <c r="E217" s="16" t="s">
        <v>208</v>
      </c>
      <c r="F217" s="21" t="s">
        <v>209</v>
      </c>
      <c r="G217" s="90">
        <v>0</v>
      </c>
      <c r="H217" s="88"/>
      <c r="I217" s="88"/>
      <c r="J217" s="88"/>
      <c r="K217" s="88"/>
      <c r="L217" s="88"/>
      <c r="M217" s="88"/>
    </row>
    <row r="218" spans="1:13" s="63" customFormat="1" ht="12.75">
      <c r="A218" s="13"/>
      <c r="B218" s="20" t="s">
        <v>16</v>
      </c>
      <c r="C218" s="16" t="s">
        <v>16</v>
      </c>
      <c r="D218" s="20" t="s">
        <v>179</v>
      </c>
      <c r="E218" s="16"/>
      <c r="F218" s="21" t="s">
        <v>76</v>
      </c>
      <c r="G218" s="110">
        <f>G219</f>
        <v>1420.32</v>
      </c>
      <c r="H218" s="88"/>
      <c r="I218" s="88"/>
      <c r="J218" s="88"/>
      <c r="K218" s="88"/>
      <c r="L218" s="88"/>
      <c r="M218" s="88"/>
    </row>
    <row r="219" spans="1:13" s="63" customFormat="1" ht="38.25">
      <c r="A219" s="13"/>
      <c r="B219" s="20" t="s">
        <v>16</v>
      </c>
      <c r="C219" s="16" t="s">
        <v>16</v>
      </c>
      <c r="D219" s="20" t="s">
        <v>269</v>
      </c>
      <c r="E219" s="16"/>
      <c r="F219" s="21" t="s">
        <v>270</v>
      </c>
      <c r="G219" s="110">
        <f>G220+G224+G222</f>
        <v>1420.32</v>
      </c>
      <c r="H219" s="88"/>
      <c r="I219" s="88"/>
      <c r="J219" s="88"/>
      <c r="K219" s="88"/>
      <c r="L219" s="88"/>
      <c r="M219" s="88"/>
    </row>
    <row r="220" spans="1:13" s="63" customFormat="1" ht="25.5">
      <c r="A220" s="13"/>
      <c r="B220" s="20" t="s">
        <v>16</v>
      </c>
      <c r="C220" s="16" t="s">
        <v>16</v>
      </c>
      <c r="D220" s="20" t="s">
        <v>291</v>
      </c>
      <c r="E220" s="16"/>
      <c r="F220" s="21" t="s">
        <v>70</v>
      </c>
      <c r="G220" s="110">
        <f>G221</f>
        <v>1200</v>
      </c>
      <c r="H220" s="88"/>
      <c r="I220" s="88"/>
      <c r="J220" s="88"/>
      <c r="K220" s="88"/>
      <c r="L220" s="88"/>
      <c r="M220" s="88"/>
    </row>
    <row r="221" spans="1:13" s="63" customFormat="1" ht="25.5">
      <c r="A221" s="13"/>
      <c r="B221" s="20" t="s">
        <v>16</v>
      </c>
      <c r="C221" s="16" t="s">
        <v>16</v>
      </c>
      <c r="D221" s="20" t="s">
        <v>291</v>
      </c>
      <c r="E221" s="16" t="s">
        <v>35</v>
      </c>
      <c r="F221" s="21" t="s">
        <v>205</v>
      </c>
      <c r="G221" s="110">
        <f>1200</f>
        <v>1200</v>
      </c>
      <c r="H221" s="88"/>
      <c r="I221" s="88"/>
      <c r="J221" s="88"/>
      <c r="K221" s="88"/>
      <c r="L221" s="88"/>
      <c r="M221" s="88"/>
    </row>
    <row r="222" spans="1:7" s="63" customFormat="1" ht="51">
      <c r="A222" s="19"/>
      <c r="B222" s="20" t="s">
        <v>16</v>
      </c>
      <c r="C222" s="16" t="s">
        <v>16</v>
      </c>
      <c r="D222" s="20" t="s">
        <v>395</v>
      </c>
      <c r="E222" s="16"/>
      <c r="F222" s="21" t="s">
        <v>264</v>
      </c>
      <c r="G222" s="22">
        <f>G223</f>
        <v>4.32</v>
      </c>
    </row>
    <row r="223" spans="1:7" s="63" customFormat="1" ht="25.5">
      <c r="A223" s="19"/>
      <c r="B223" s="20" t="s">
        <v>16</v>
      </c>
      <c r="C223" s="16" t="s">
        <v>16</v>
      </c>
      <c r="D223" s="20" t="s">
        <v>395</v>
      </c>
      <c r="E223" s="16" t="s">
        <v>35</v>
      </c>
      <c r="F223" s="21" t="s">
        <v>205</v>
      </c>
      <c r="G223" s="22">
        <v>4.32</v>
      </c>
    </row>
    <row r="224" spans="1:13" s="63" customFormat="1" ht="38.25">
      <c r="A224" s="19"/>
      <c r="B224" s="20" t="s">
        <v>16</v>
      </c>
      <c r="C224" s="16" t="s">
        <v>16</v>
      </c>
      <c r="D224" s="20" t="s">
        <v>271</v>
      </c>
      <c r="E224" s="16"/>
      <c r="F224" s="21" t="s">
        <v>266</v>
      </c>
      <c r="G224" s="22">
        <f>G225</f>
        <v>216</v>
      </c>
      <c r="H224" s="88"/>
      <c r="I224" s="88"/>
      <c r="J224" s="88"/>
      <c r="K224" s="88"/>
      <c r="L224" s="88"/>
      <c r="M224" s="88"/>
    </row>
    <row r="225" spans="1:13" s="63" customFormat="1" ht="25.5">
      <c r="A225" s="19"/>
      <c r="B225" s="20" t="s">
        <v>16</v>
      </c>
      <c r="C225" s="16" t="s">
        <v>16</v>
      </c>
      <c r="D225" s="20" t="s">
        <v>271</v>
      </c>
      <c r="E225" s="16" t="s">
        <v>35</v>
      </c>
      <c r="F225" s="21" t="s">
        <v>205</v>
      </c>
      <c r="G225" s="22">
        <v>216</v>
      </c>
      <c r="H225" s="88"/>
      <c r="I225" s="88"/>
      <c r="J225" s="88"/>
      <c r="K225" s="88"/>
      <c r="L225" s="88"/>
      <c r="M225" s="88"/>
    </row>
    <row r="226" spans="1:13" s="63" customFormat="1" ht="25.5" hidden="1">
      <c r="A226" s="19"/>
      <c r="B226" s="20" t="s">
        <v>16</v>
      </c>
      <c r="C226" s="16" t="s">
        <v>16</v>
      </c>
      <c r="D226" s="20" t="s">
        <v>271</v>
      </c>
      <c r="E226" s="16" t="s">
        <v>206</v>
      </c>
      <c r="F226" s="21" t="s">
        <v>207</v>
      </c>
      <c r="G226" s="90">
        <f>G227</f>
        <v>0</v>
      </c>
      <c r="H226" s="88"/>
      <c r="I226" s="88"/>
      <c r="J226" s="88"/>
      <c r="K226" s="88"/>
      <c r="L226" s="88"/>
      <c r="M226" s="88"/>
    </row>
    <row r="227" spans="1:13" s="63" customFormat="1" ht="25.5" hidden="1">
      <c r="A227" s="19"/>
      <c r="B227" s="20" t="s">
        <v>16</v>
      </c>
      <c r="C227" s="16" t="s">
        <v>16</v>
      </c>
      <c r="D227" s="20" t="s">
        <v>271</v>
      </c>
      <c r="E227" s="16" t="s">
        <v>208</v>
      </c>
      <c r="F227" s="21" t="s">
        <v>209</v>
      </c>
      <c r="G227" s="90">
        <v>0</v>
      </c>
      <c r="H227" s="88"/>
      <c r="I227" s="88"/>
      <c r="J227" s="88"/>
      <c r="K227" s="88"/>
      <c r="L227" s="88"/>
      <c r="M227" s="88"/>
    </row>
    <row r="228" spans="1:13" s="63" customFormat="1" ht="12.75" hidden="1">
      <c r="A228" s="19"/>
      <c r="B228" s="20" t="s">
        <v>16</v>
      </c>
      <c r="C228" s="16" t="s">
        <v>16</v>
      </c>
      <c r="D228" s="20" t="s">
        <v>117</v>
      </c>
      <c r="E228" s="16"/>
      <c r="F228" s="21" t="s">
        <v>46</v>
      </c>
      <c r="G228" s="22">
        <f>G229</f>
        <v>0</v>
      </c>
      <c r="H228" s="88"/>
      <c r="I228" s="88"/>
      <c r="J228" s="88"/>
      <c r="K228" s="88"/>
      <c r="L228" s="88"/>
      <c r="M228" s="88"/>
    </row>
    <row r="229" spans="1:13" s="63" customFormat="1" ht="12.75" hidden="1">
      <c r="A229" s="19"/>
      <c r="B229" s="20" t="s">
        <v>16</v>
      </c>
      <c r="C229" s="16" t="s">
        <v>16</v>
      </c>
      <c r="D229" s="20" t="s">
        <v>117</v>
      </c>
      <c r="E229" s="16"/>
      <c r="F229" s="21" t="s">
        <v>46</v>
      </c>
      <c r="G229" s="22">
        <f>G230</f>
        <v>0</v>
      </c>
      <c r="H229" s="88"/>
      <c r="I229" s="88"/>
      <c r="J229" s="88"/>
      <c r="K229" s="88"/>
      <c r="L229" s="88"/>
      <c r="M229" s="88"/>
    </row>
    <row r="230" spans="1:13" s="63" customFormat="1" ht="12.75" hidden="1">
      <c r="A230" s="19"/>
      <c r="B230" s="20" t="s">
        <v>16</v>
      </c>
      <c r="C230" s="16" t="s">
        <v>16</v>
      </c>
      <c r="D230" s="20" t="s">
        <v>117</v>
      </c>
      <c r="E230" s="16"/>
      <c r="F230" s="21" t="s">
        <v>46</v>
      </c>
      <c r="G230" s="22">
        <f>G231</f>
        <v>0</v>
      </c>
      <c r="H230" s="88"/>
      <c r="I230" s="88"/>
      <c r="J230" s="88"/>
      <c r="K230" s="88"/>
      <c r="L230" s="88"/>
      <c r="M230" s="88"/>
    </row>
    <row r="231" spans="1:13" s="63" customFormat="1" ht="38.25" hidden="1">
      <c r="A231" s="19"/>
      <c r="B231" s="20" t="s">
        <v>16</v>
      </c>
      <c r="C231" s="16" t="s">
        <v>16</v>
      </c>
      <c r="D231" s="20" t="s">
        <v>299</v>
      </c>
      <c r="E231" s="16"/>
      <c r="F231" s="21" t="s">
        <v>272</v>
      </c>
      <c r="G231" s="22">
        <f>G232</f>
        <v>0</v>
      </c>
      <c r="H231" s="88"/>
      <c r="I231" s="88"/>
      <c r="J231" s="88"/>
      <c r="K231" s="88"/>
      <c r="L231" s="88"/>
      <c r="M231" s="88"/>
    </row>
    <row r="232" spans="1:13" s="63" customFormat="1" ht="51" hidden="1">
      <c r="A232" s="19"/>
      <c r="B232" s="20" t="s">
        <v>16</v>
      </c>
      <c r="C232" s="16" t="s">
        <v>16</v>
      </c>
      <c r="D232" s="20" t="s">
        <v>299</v>
      </c>
      <c r="E232" s="16" t="s">
        <v>34</v>
      </c>
      <c r="F232" s="21" t="s">
        <v>33</v>
      </c>
      <c r="G232" s="22">
        <v>0</v>
      </c>
      <c r="H232" s="88"/>
      <c r="I232" s="88"/>
      <c r="J232" s="88"/>
      <c r="K232" s="88"/>
      <c r="L232" s="88"/>
      <c r="M232" s="88"/>
    </row>
    <row r="233" spans="1:7" ht="12.75" hidden="1">
      <c r="A233" s="19"/>
      <c r="B233" s="20"/>
      <c r="C233" s="16"/>
      <c r="D233" s="20"/>
      <c r="E233" s="16"/>
      <c r="F233" s="105" t="s">
        <v>68</v>
      </c>
      <c r="G233" s="18">
        <f>G232</f>
        <v>0</v>
      </c>
    </row>
    <row r="234" spans="1:13" s="67" customFormat="1" ht="12.75">
      <c r="A234" s="26">
        <v>6</v>
      </c>
      <c r="B234" s="11" t="s">
        <v>19</v>
      </c>
      <c r="C234" s="24"/>
      <c r="D234" s="11"/>
      <c r="E234" s="24"/>
      <c r="F234" s="12" t="s">
        <v>59</v>
      </c>
      <c r="G234" s="115">
        <f>G235</f>
        <v>14647.54917</v>
      </c>
      <c r="H234" s="100"/>
      <c r="I234" s="100"/>
      <c r="J234" s="100"/>
      <c r="K234" s="100"/>
      <c r="L234" s="100"/>
      <c r="M234" s="100"/>
    </row>
    <row r="235" spans="1:13" s="68" customFormat="1" ht="13.5">
      <c r="A235" s="36"/>
      <c r="B235" s="14" t="s">
        <v>19</v>
      </c>
      <c r="C235" s="15" t="s">
        <v>7</v>
      </c>
      <c r="D235" s="14"/>
      <c r="E235" s="15"/>
      <c r="F235" s="28" t="s">
        <v>20</v>
      </c>
      <c r="G235" s="111">
        <f>G236+G247</f>
        <v>14647.54917</v>
      </c>
      <c r="H235" s="101"/>
      <c r="I235" s="101"/>
      <c r="J235" s="101"/>
      <c r="K235" s="101"/>
      <c r="L235" s="101"/>
      <c r="M235" s="101"/>
    </row>
    <row r="236" spans="1:13" s="68" customFormat="1" ht="24" hidden="1">
      <c r="A236" s="19"/>
      <c r="B236" s="20" t="s">
        <v>19</v>
      </c>
      <c r="C236" s="16" t="s">
        <v>7</v>
      </c>
      <c r="D236" s="20" t="s">
        <v>273</v>
      </c>
      <c r="E236" s="16"/>
      <c r="F236" s="27" t="s">
        <v>274</v>
      </c>
      <c r="G236" s="22">
        <f>G237</f>
        <v>0</v>
      </c>
      <c r="H236" s="101"/>
      <c r="I236" s="101"/>
      <c r="J236" s="101"/>
      <c r="K236" s="101"/>
      <c r="L236" s="101"/>
      <c r="M236" s="101"/>
    </row>
    <row r="237" spans="1:13" s="68" customFormat="1" ht="25.5" hidden="1">
      <c r="A237" s="19"/>
      <c r="B237" s="20" t="s">
        <v>19</v>
      </c>
      <c r="C237" s="16" t="s">
        <v>7</v>
      </c>
      <c r="D237" s="20" t="s">
        <v>275</v>
      </c>
      <c r="E237" s="24"/>
      <c r="F237" s="21" t="s">
        <v>276</v>
      </c>
      <c r="G237" s="22">
        <f>G238</f>
        <v>0</v>
      </c>
      <c r="H237" s="101"/>
      <c r="I237" s="101"/>
      <c r="J237" s="101"/>
      <c r="K237" s="101"/>
      <c r="L237" s="101"/>
      <c r="M237" s="101"/>
    </row>
    <row r="238" spans="1:13" s="68" customFormat="1" ht="25.5" hidden="1">
      <c r="A238" s="19"/>
      <c r="B238" s="20" t="s">
        <v>19</v>
      </c>
      <c r="C238" s="16" t="s">
        <v>7</v>
      </c>
      <c r="D238" s="20" t="s">
        <v>277</v>
      </c>
      <c r="E238" s="16"/>
      <c r="F238" s="21" t="s">
        <v>278</v>
      </c>
      <c r="G238" s="22">
        <f>G239+G243</f>
        <v>0</v>
      </c>
      <c r="H238" s="101"/>
      <c r="I238" s="101"/>
      <c r="J238" s="101"/>
      <c r="K238" s="101"/>
      <c r="L238" s="101"/>
      <c r="M238" s="101"/>
    </row>
    <row r="239" spans="1:13" s="68" customFormat="1" ht="51" hidden="1">
      <c r="A239" s="19"/>
      <c r="B239" s="20" t="s">
        <v>19</v>
      </c>
      <c r="C239" s="16" t="s">
        <v>7</v>
      </c>
      <c r="D239" s="20" t="s">
        <v>279</v>
      </c>
      <c r="E239" s="16"/>
      <c r="F239" s="21" t="s">
        <v>264</v>
      </c>
      <c r="G239" s="22">
        <f>G240</f>
        <v>0</v>
      </c>
      <c r="H239" s="101"/>
      <c r="I239" s="101"/>
      <c r="J239" s="101"/>
      <c r="K239" s="101"/>
      <c r="L239" s="101"/>
      <c r="M239" s="101"/>
    </row>
    <row r="240" spans="1:13" s="68" customFormat="1" ht="25.5" hidden="1">
      <c r="A240" s="19"/>
      <c r="B240" s="20" t="s">
        <v>19</v>
      </c>
      <c r="C240" s="16" t="s">
        <v>7</v>
      </c>
      <c r="D240" s="20" t="s">
        <v>279</v>
      </c>
      <c r="E240" s="16" t="s">
        <v>35</v>
      </c>
      <c r="F240" s="21" t="s">
        <v>205</v>
      </c>
      <c r="G240" s="22">
        <f>G241</f>
        <v>0</v>
      </c>
      <c r="H240" s="101"/>
      <c r="I240" s="101"/>
      <c r="J240" s="101"/>
      <c r="K240" s="101"/>
      <c r="L240" s="101"/>
      <c r="M240" s="101"/>
    </row>
    <row r="241" spans="1:13" s="68" customFormat="1" ht="25.5" hidden="1">
      <c r="A241" s="19"/>
      <c r="B241" s="20" t="s">
        <v>19</v>
      </c>
      <c r="C241" s="16" t="s">
        <v>7</v>
      </c>
      <c r="D241" s="20" t="s">
        <v>279</v>
      </c>
      <c r="E241" s="16" t="s">
        <v>206</v>
      </c>
      <c r="F241" s="21" t="s">
        <v>207</v>
      </c>
      <c r="G241" s="22">
        <f>G242</f>
        <v>0</v>
      </c>
      <c r="H241" s="101"/>
      <c r="I241" s="101"/>
      <c r="J241" s="101"/>
      <c r="K241" s="101"/>
      <c r="L241" s="101"/>
      <c r="M241" s="101"/>
    </row>
    <row r="242" spans="1:13" s="68" customFormat="1" ht="25.5" hidden="1">
      <c r="A242" s="19"/>
      <c r="B242" s="20" t="s">
        <v>19</v>
      </c>
      <c r="C242" s="16" t="s">
        <v>7</v>
      </c>
      <c r="D242" s="20" t="s">
        <v>279</v>
      </c>
      <c r="E242" s="16" t="s">
        <v>208</v>
      </c>
      <c r="F242" s="21" t="s">
        <v>209</v>
      </c>
      <c r="G242" s="22">
        <v>0</v>
      </c>
      <c r="H242" s="101"/>
      <c r="I242" s="101"/>
      <c r="J242" s="101"/>
      <c r="K242" s="101"/>
      <c r="L242" s="101"/>
      <c r="M242" s="101"/>
    </row>
    <row r="243" spans="1:13" s="68" customFormat="1" ht="38.25" hidden="1">
      <c r="A243" s="19"/>
      <c r="B243" s="20" t="s">
        <v>19</v>
      </c>
      <c r="C243" s="16" t="s">
        <v>7</v>
      </c>
      <c r="D243" s="20" t="s">
        <v>280</v>
      </c>
      <c r="E243" s="16"/>
      <c r="F243" s="21" t="s">
        <v>266</v>
      </c>
      <c r="G243" s="22">
        <f>G244</f>
        <v>0</v>
      </c>
      <c r="H243" s="101"/>
      <c r="I243" s="101"/>
      <c r="J243" s="101"/>
      <c r="K243" s="101"/>
      <c r="L243" s="101"/>
      <c r="M243" s="101"/>
    </row>
    <row r="244" spans="1:13" s="68" customFormat="1" ht="25.5" hidden="1">
      <c r="A244" s="19"/>
      <c r="B244" s="20" t="s">
        <v>19</v>
      </c>
      <c r="C244" s="16" t="s">
        <v>7</v>
      </c>
      <c r="D244" s="20" t="s">
        <v>280</v>
      </c>
      <c r="E244" s="16" t="s">
        <v>35</v>
      </c>
      <c r="F244" s="21" t="s">
        <v>205</v>
      </c>
      <c r="G244" s="22">
        <f>G245</f>
        <v>0</v>
      </c>
      <c r="H244" s="101"/>
      <c r="I244" s="101"/>
      <c r="J244" s="101"/>
      <c r="K244" s="101"/>
      <c r="L244" s="101"/>
      <c r="M244" s="101"/>
    </row>
    <row r="245" spans="1:13" s="68" customFormat="1" ht="25.5" hidden="1">
      <c r="A245" s="19"/>
      <c r="B245" s="20" t="s">
        <v>19</v>
      </c>
      <c r="C245" s="16" t="s">
        <v>7</v>
      </c>
      <c r="D245" s="20" t="s">
        <v>280</v>
      </c>
      <c r="E245" s="16" t="s">
        <v>206</v>
      </c>
      <c r="F245" s="21" t="s">
        <v>207</v>
      </c>
      <c r="G245" s="22">
        <f>G246</f>
        <v>0</v>
      </c>
      <c r="H245" s="101"/>
      <c r="I245" s="101"/>
      <c r="J245" s="101"/>
      <c r="K245" s="101"/>
      <c r="L245" s="101"/>
      <c r="M245" s="101"/>
    </row>
    <row r="246" spans="1:13" s="68" customFormat="1" ht="25.5" hidden="1">
      <c r="A246" s="19"/>
      <c r="B246" s="20" t="s">
        <v>19</v>
      </c>
      <c r="C246" s="16" t="s">
        <v>7</v>
      </c>
      <c r="D246" s="20" t="s">
        <v>280</v>
      </c>
      <c r="E246" s="16" t="s">
        <v>208</v>
      </c>
      <c r="F246" s="21" t="s">
        <v>209</v>
      </c>
      <c r="G246" s="22">
        <v>0</v>
      </c>
      <c r="H246" s="101"/>
      <c r="I246" s="101"/>
      <c r="J246" s="101"/>
      <c r="K246" s="101"/>
      <c r="L246" s="101"/>
      <c r="M246" s="101"/>
    </row>
    <row r="247" spans="1:13" s="65" customFormat="1" ht="12.75">
      <c r="A247" s="26"/>
      <c r="B247" s="20" t="s">
        <v>19</v>
      </c>
      <c r="C247" s="16" t="s">
        <v>7</v>
      </c>
      <c r="D247" s="20" t="s">
        <v>117</v>
      </c>
      <c r="E247" s="16"/>
      <c r="F247" s="21" t="s">
        <v>46</v>
      </c>
      <c r="G247" s="110">
        <f>G248</f>
        <v>14647.54917</v>
      </c>
      <c r="H247" s="95"/>
      <c r="I247" s="95"/>
      <c r="J247" s="95"/>
      <c r="K247" s="95"/>
      <c r="L247" s="95"/>
      <c r="M247" s="95"/>
    </row>
    <row r="248" spans="1:7" ht="12.75">
      <c r="A248" s="26"/>
      <c r="B248" s="20" t="s">
        <v>19</v>
      </c>
      <c r="C248" s="16" t="s">
        <v>7</v>
      </c>
      <c r="D248" s="20" t="s">
        <v>117</v>
      </c>
      <c r="E248" s="16"/>
      <c r="F248" s="21" t="s">
        <v>46</v>
      </c>
      <c r="G248" s="110">
        <f>G249</f>
        <v>14647.54917</v>
      </c>
    </row>
    <row r="249" spans="1:7" ht="12.75">
      <c r="A249" s="26"/>
      <c r="B249" s="20" t="s">
        <v>19</v>
      </c>
      <c r="C249" s="16" t="s">
        <v>7</v>
      </c>
      <c r="D249" s="20" t="s">
        <v>117</v>
      </c>
      <c r="E249" s="16"/>
      <c r="F249" s="21" t="s">
        <v>46</v>
      </c>
      <c r="G249" s="110">
        <f>G250</f>
        <v>14647.54917</v>
      </c>
    </row>
    <row r="250" spans="1:7" ht="38.25">
      <c r="A250" s="26"/>
      <c r="B250" s="20" t="s">
        <v>19</v>
      </c>
      <c r="C250" s="16" t="s">
        <v>7</v>
      </c>
      <c r="D250" s="20" t="s">
        <v>180</v>
      </c>
      <c r="E250" s="16"/>
      <c r="F250" s="21" t="s">
        <v>58</v>
      </c>
      <c r="G250" s="110">
        <f>G251+G252+G253</f>
        <v>14647.54917</v>
      </c>
    </row>
    <row r="251" spans="1:13" s="65" customFormat="1" ht="51">
      <c r="A251" s="26"/>
      <c r="B251" s="20" t="s">
        <v>19</v>
      </c>
      <c r="C251" s="16" t="s">
        <v>7</v>
      </c>
      <c r="D251" s="20" t="s">
        <v>180</v>
      </c>
      <c r="E251" s="16" t="s">
        <v>34</v>
      </c>
      <c r="F251" s="21" t="s">
        <v>33</v>
      </c>
      <c r="G251" s="110">
        <v>3969.18633</v>
      </c>
      <c r="H251" s="95"/>
      <c r="I251" s="95"/>
      <c r="J251" s="95"/>
      <c r="K251" s="95"/>
      <c r="L251" s="95"/>
      <c r="M251" s="95"/>
    </row>
    <row r="252" spans="1:13" s="65" customFormat="1" ht="25.5">
      <c r="A252" s="26"/>
      <c r="B252" s="20" t="s">
        <v>19</v>
      </c>
      <c r="C252" s="16" t="s">
        <v>7</v>
      </c>
      <c r="D252" s="20" t="s">
        <v>180</v>
      </c>
      <c r="E252" s="16" t="s">
        <v>35</v>
      </c>
      <c r="F252" s="21" t="s">
        <v>205</v>
      </c>
      <c r="G252" s="110">
        <f>7339.63317+3500.61667-173</f>
        <v>10667.24984</v>
      </c>
      <c r="H252" s="95"/>
      <c r="I252" s="95"/>
      <c r="J252" s="95"/>
      <c r="K252" s="95"/>
      <c r="L252" s="95"/>
      <c r="M252" s="95"/>
    </row>
    <row r="253" spans="1:7" ht="12.75">
      <c r="A253" s="26"/>
      <c r="B253" s="20" t="s">
        <v>19</v>
      </c>
      <c r="C253" s="16" t="s">
        <v>7</v>
      </c>
      <c r="D253" s="20" t="s">
        <v>180</v>
      </c>
      <c r="E253" s="16" t="s">
        <v>37</v>
      </c>
      <c r="F253" s="21" t="s">
        <v>36</v>
      </c>
      <c r="G253" s="110">
        <f>5.213+1+4.9</f>
        <v>11.113</v>
      </c>
    </row>
    <row r="254" spans="1:13" s="62" customFormat="1" ht="12.75">
      <c r="A254" s="26">
        <v>7</v>
      </c>
      <c r="B254" s="11" t="s">
        <v>14</v>
      </c>
      <c r="C254" s="24"/>
      <c r="D254" s="11"/>
      <c r="E254" s="24"/>
      <c r="F254" s="12" t="s">
        <v>60</v>
      </c>
      <c r="G254" s="115">
        <f>G255+G261</f>
        <v>107.12348</v>
      </c>
      <c r="H254" s="86"/>
      <c r="I254" s="86"/>
      <c r="J254" s="86"/>
      <c r="K254" s="86"/>
      <c r="L254" s="86"/>
      <c r="M254" s="86"/>
    </row>
    <row r="255" spans="1:13" s="63" customFormat="1" ht="12.75">
      <c r="A255" s="26"/>
      <c r="B255" s="14" t="s">
        <v>14</v>
      </c>
      <c r="C255" s="15" t="s">
        <v>7</v>
      </c>
      <c r="D255" s="14"/>
      <c r="E255" s="15"/>
      <c r="F255" s="17" t="s">
        <v>61</v>
      </c>
      <c r="G255" s="111">
        <f>G256</f>
        <v>73.3584</v>
      </c>
      <c r="H255" s="88"/>
      <c r="I255" s="88"/>
      <c r="J255" s="88"/>
      <c r="K255" s="88"/>
      <c r="L255" s="88"/>
      <c r="M255" s="88"/>
    </row>
    <row r="256" spans="1:13" s="63" customFormat="1" ht="12.75">
      <c r="A256" s="26"/>
      <c r="B256" s="20" t="s">
        <v>14</v>
      </c>
      <c r="C256" s="16" t="s">
        <v>7</v>
      </c>
      <c r="D256" s="20" t="s">
        <v>117</v>
      </c>
      <c r="E256" s="16"/>
      <c r="F256" s="21" t="s">
        <v>46</v>
      </c>
      <c r="G256" s="110">
        <f>G257</f>
        <v>73.3584</v>
      </c>
      <c r="H256" s="88"/>
      <c r="I256" s="88"/>
      <c r="J256" s="88"/>
      <c r="K256" s="88"/>
      <c r="L256" s="88"/>
      <c r="M256" s="88"/>
    </row>
    <row r="257" spans="1:13" s="63" customFormat="1" ht="12.75">
      <c r="A257" s="26"/>
      <c r="B257" s="20" t="s">
        <v>14</v>
      </c>
      <c r="C257" s="16" t="s">
        <v>7</v>
      </c>
      <c r="D257" s="20" t="s">
        <v>117</v>
      </c>
      <c r="E257" s="16"/>
      <c r="F257" s="21" t="s">
        <v>46</v>
      </c>
      <c r="G257" s="110">
        <f>G258</f>
        <v>73.3584</v>
      </c>
      <c r="H257" s="88"/>
      <c r="I257" s="88"/>
      <c r="J257" s="88"/>
      <c r="K257" s="88"/>
      <c r="L257" s="88"/>
      <c r="M257" s="88"/>
    </row>
    <row r="258" spans="1:13" s="63" customFormat="1" ht="12.75">
      <c r="A258" s="26"/>
      <c r="B258" s="20" t="s">
        <v>14</v>
      </c>
      <c r="C258" s="16" t="s">
        <v>7</v>
      </c>
      <c r="D258" s="20" t="s">
        <v>117</v>
      </c>
      <c r="E258" s="16"/>
      <c r="F258" s="21" t="s">
        <v>46</v>
      </c>
      <c r="G258" s="110">
        <f>G259</f>
        <v>73.3584</v>
      </c>
      <c r="H258" s="88"/>
      <c r="I258" s="88"/>
      <c r="J258" s="88"/>
      <c r="K258" s="88"/>
      <c r="L258" s="88"/>
      <c r="M258" s="88"/>
    </row>
    <row r="259" spans="1:13" s="63" customFormat="1" ht="25.5">
      <c r="A259" s="26"/>
      <c r="B259" s="20" t="s">
        <v>14</v>
      </c>
      <c r="C259" s="16" t="s">
        <v>7</v>
      </c>
      <c r="D259" s="20" t="s">
        <v>181</v>
      </c>
      <c r="E259" s="16"/>
      <c r="F259" s="21" t="s">
        <v>101</v>
      </c>
      <c r="G259" s="110">
        <f>G260</f>
        <v>73.3584</v>
      </c>
      <c r="H259" s="88"/>
      <c r="I259" s="88"/>
      <c r="J259" s="88"/>
      <c r="K259" s="88"/>
      <c r="L259" s="88"/>
      <c r="M259" s="88"/>
    </row>
    <row r="260" spans="1:13" s="66" customFormat="1" ht="13.5">
      <c r="A260" s="37"/>
      <c r="B260" s="20" t="s">
        <v>14</v>
      </c>
      <c r="C260" s="16" t="s">
        <v>7</v>
      </c>
      <c r="D260" s="20" t="s">
        <v>181</v>
      </c>
      <c r="E260" s="16" t="s">
        <v>43</v>
      </c>
      <c r="F260" s="21" t="s">
        <v>44</v>
      </c>
      <c r="G260" s="110">
        <v>73.3584</v>
      </c>
      <c r="H260" s="96"/>
      <c r="I260" s="96"/>
      <c r="J260" s="96"/>
      <c r="K260" s="96"/>
      <c r="L260" s="96"/>
      <c r="M260" s="96"/>
    </row>
    <row r="261" spans="1:13" s="66" customFormat="1" ht="13.5">
      <c r="A261" s="36"/>
      <c r="B261" s="14" t="s">
        <v>14</v>
      </c>
      <c r="C261" s="15" t="s">
        <v>41</v>
      </c>
      <c r="D261" s="14"/>
      <c r="E261" s="15"/>
      <c r="F261" s="17" t="s">
        <v>39</v>
      </c>
      <c r="G261" s="111">
        <f>G262</f>
        <v>33.76508</v>
      </c>
      <c r="H261" s="96"/>
      <c r="I261" s="96"/>
      <c r="J261" s="96"/>
      <c r="K261" s="96"/>
      <c r="L261" s="96"/>
      <c r="M261" s="96"/>
    </row>
    <row r="262" spans="1:13" s="65" customFormat="1" ht="12.75">
      <c r="A262" s="26"/>
      <c r="B262" s="20" t="s">
        <v>14</v>
      </c>
      <c r="C262" s="16" t="s">
        <v>41</v>
      </c>
      <c r="D262" s="20" t="s">
        <v>117</v>
      </c>
      <c r="E262" s="16"/>
      <c r="F262" s="21" t="s">
        <v>46</v>
      </c>
      <c r="G262" s="110">
        <f>G263</f>
        <v>33.76508</v>
      </c>
      <c r="H262" s="95"/>
      <c r="I262" s="95"/>
      <c r="J262" s="95"/>
      <c r="K262" s="95"/>
      <c r="L262" s="95"/>
      <c r="M262" s="95"/>
    </row>
    <row r="263" spans="1:7" ht="12.75">
      <c r="A263" s="26"/>
      <c r="B263" s="20" t="s">
        <v>14</v>
      </c>
      <c r="C263" s="16" t="s">
        <v>41</v>
      </c>
      <c r="D263" s="20" t="s">
        <v>117</v>
      </c>
      <c r="E263" s="16"/>
      <c r="F263" s="21" t="s">
        <v>46</v>
      </c>
      <c r="G263" s="110">
        <f>G264</f>
        <v>33.76508</v>
      </c>
    </row>
    <row r="264" spans="1:7" ht="12.75">
      <c r="A264" s="26"/>
      <c r="B264" s="20" t="s">
        <v>14</v>
      </c>
      <c r="C264" s="16" t="s">
        <v>41</v>
      </c>
      <c r="D264" s="20" t="s">
        <v>117</v>
      </c>
      <c r="E264" s="16"/>
      <c r="F264" s="21" t="s">
        <v>46</v>
      </c>
      <c r="G264" s="110">
        <f>G265</f>
        <v>33.76508</v>
      </c>
    </row>
    <row r="265" spans="1:7" ht="12.75">
      <c r="A265" s="26"/>
      <c r="B265" s="20" t="s">
        <v>14</v>
      </c>
      <c r="C265" s="16" t="s">
        <v>41</v>
      </c>
      <c r="D265" s="20" t="s">
        <v>182</v>
      </c>
      <c r="E265" s="16"/>
      <c r="F265" s="21" t="s">
        <v>65</v>
      </c>
      <c r="G265" s="110">
        <f>G266</f>
        <v>33.76508</v>
      </c>
    </row>
    <row r="266" spans="1:7" ht="25.5">
      <c r="A266" s="24"/>
      <c r="B266" s="20" t="s">
        <v>14</v>
      </c>
      <c r="C266" s="16" t="s">
        <v>41</v>
      </c>
      <c r="D266" s="20" t="s">
        <v>182</v>
      </c>
      <c r="E266" s="16" t="s">
        <v>35</v>
      </c>
      <c r="F266" s="21" t="s">
        <v>205</v>
      </c>
      <c r="G266" s="110">
        <v>33.76508</v>
      </c>
    </row>
    <row r="267" spans="1:13" s="62" customFormat="1" ht="12.75">
      <c r="A267" s="26">
        <v>8</v>
      </c>
      <c r="B267" s="11" t="s">
        <v>22</v>
      </c>
      <c r="C267" s="24"/>
      <c r="D267" s="11"/>
      <c r="E267" s="24"/>
      <c r="F267" s="12" t="s">
        <v>62</v>
      </c>
      <c r="G267" s="115">
        <f aca="true" t="shared" si="2" ref="G267:G272">G268</f>
        <v>56.5</v>
      </c>
      <c r="H267" s="86"/>
      <c r="I267" s="86"/>
      <c r="J267" s="86"/>
      <c r="K267" s="86"/>
      <c r="L267" s="86"/>
      <c r="M267" s="86"/>
    </row>
    <row r="268" spans="1:13" s="63" customFormat="1" ht="13.5">
      <c r="A268" s="36"/>
      <c r="B268" s="14" t="s">
        <v>22</v>
      </c>
      <c r="C268" s="15" t="s">
        <v>16</v>
      </c>
      <c r="D268" s="14"/>
      <c r="E268" s="15"/>
      <c r="F268" s="17" t="s">
        <v>32</v>
      </c>
      <c r="G268" s="111">
        <f t="shared" si="2"/>
        <v>56.5</v>
      </c>
      <c r="H268" s="88"/>
      <c r="I268" s="88"/>
      <c r="J268" s="88"/>
      <c r="K268" s="88"/>
      <c r="L268" s="88"/>
      <c r="M268" s="88"/>
    </row>
    <row r="269" spans="1:13" s="63" customFormat="1" ht="12.75">
      <c r="A269" s="26"/>
      <c r="B269" s="20" t="s">
        <v>22</v>
      </c>
      <c r="C269" s="16" t="s">
        <v>16</v>
      </c>
      <c r="D269" s="20" t="s">
        <v>117</v>
      </c>
      <c r="E269" s="16"/>
      <c r="F269" s="21" t="s">
        <v>46</v>
      </c>
      <c r="G269" s="110">
        <f t="shared" si="2"/>
        <v>56.5</v>
      </c>
      <c r="H269" s="88"/>
      <c r="I269" s="88"/>
      <c r="J269" s="88"/>
      <c r="K269" s="88"/>
      <c r="L269" s="88"/>
      <c r="M269" s="88"/>
    </row>
    <row r="270" spans="1:13" s="63" customFormat="1" ht="12.75">
      <c r="A270" s="19"/>
      <c r="B270" s="20" t="s">
        <v>22</v>
      </c>
      <c r="C270" s="16" t="s">
        <v>16</v>
      </c>
      <c r="D270" s="20" t="s">
        <v>117</v>
      </c>
      <c r="E270" s="16"/>
      <c r="F270" s="21" t="s">
        <v>46</v>
      </c>
      <c r="G270" s="110">
        <f t="shared" si="2"/>
        <v>56.5</v>
      </c>
      <c r="H270" s="88"/>
      <c r="I270" s="88"/>
      <c r="J270" s="88"/>
      <c r="K270" s="88"/>
      <c r="L270" s="88"/>
      <c r="M270" s="88"/>
    </row>
    <row r="271" spans="1:13" s="63" customFormat="1" ht="12.75">
      <c r="A271" s="26"/>
      <c r="B271" s="20" t="s">
        <v>22</v>
      </c>
      <c r="C271" s="16" t="s">
        <v>16</v>
      </c>
      <c r="D271" s="20" t="s">
        <v>117</v>
      </c>
      <c r="E271" s="16"/>
      <c r="F271" s="21" t="s">
        <v>46</v>
      </c>
      <c r="G271" s="110">
        <f t="shared" si="2"/>
        <v>56.5</v>
      </c>
      <c r="H271" s="88"/>
      <c r="I271" s="88"/>
      <c r="J271" s="88"/>
      <c r="K271" s="88"/>
      <c r="L271" s="88"/>
      <c r="M271" s="88"/>
    </row>
    <row r="272" spans="1:13" s="63" customFormat="1" ht="12.75">
      <c r="A272" s="26"/>
      <c r="B272" s="20" t="s">
        <v>22</v>
      </c>
      <c r="C272" s="16" t="s">
        <v>16</v>
      </c>
      <c r="D272" s="20" t="s">
        <v>183</v>
      </c>
      <c r="E272" s="16"/>
      <c r="F272" s="21" t="s">
        <v>66</v>
      </c>
      <c r="G272" s="110">
        <f t="shared" si="2"/>
        <v>56.5</v>
      </c>
      <c r="H272" s="88"/>
      <c r="I272" s="88"/>
      <c r="J272" s="88"/>
      <c r="K272" s="88"/>
      <c r="L272" s="88"/>
      <c r="M272" s="88"/>
    </row>
    <row r="273" spans="1:13" s="63" customFormat="1" ht="26.25" thickBot="1">
      <c r="A273" s="26"/>
      <c r="B273" s="20" t="s">
        <v>22</v>
      </c>
      <c r="C273" s="16" t="s">
        <v>16</v>
      </c>
      <c r="D273" s="20" t="s">
        <v>183</v>
      </c>
      <c r="E273" s="16" t="s">
        <v>35</v>
      </c>
      <c r="F273" s="21" t="s">
        <v>205</v>
      </c>
      <c r="G273" s="110">
        <f>31.5+25</f>
        <v>56.5</v>
      </c>
      <c r="H273" s="88"/>
      <c r="I273" s="88"/>
      <c r="J273" s="88"/>
      <c r="K273" s="88"/>
      <c r="L273" s="88"/>
      <c r="M273" s="88"/>
    </row>
    <row r="274" spans="1:13" s="63" customFormat="1" ht="12.75">
      <c r="A274" s="38"/>
      <c r="B274" s="30"/>
      <c r="C274" s="31"/>
      <c r="D274" s="30"/>
      <c r="E274" s="31"/>
      <c r="F274" s="32" t="s">
        <v>63</v>
      </c>
      <c r="G274" s="116">
        <f>G267+G254+G234+G113+G90+G81+G72+G20</f>
        <v>163773.04068</v>
      </c>
      <c r="H274" s="88"/>
      <c r="I274" s="88"/>
      <c r="J274" s="88"/>
      <c r="K274" s="88"/>
      <c r="L274" s="88"/>
      <c r="M274" s="88"/>
    </row>
  </sheetData>
  <sheetProtection/>
  <mergeCells count="18">
    <mergeCell ref="A1:G1"/>
    <mergeCell ref="A2:G2"/>
    <mergeCell ref="A3:G3"/>
    <mergeCell ref="A4:G4"/>
    <mergeCell ref="A5:G5"/>
    <mergeCell ref="C17:C18"/>
    <mergeCell ref="D17:D18"/>
    <mergeCell ref="E17:E18"/>
    <mergeCell ref="F17:F18"/>
    <mergeCell ref="G17:G18"/>
    <mergeCell ref="A17:A18"/>
    <mergeCell ref="B17:B18"/>
    <mergeCell ref="A7:G7"/>
    <mergeCell ref="A8:G8"/>
    <mergeCell ref="A9:G9"/>
    <mergeCell ref="A10:G10"/>
    <mergeCell ref="F11:G11"/>
    <mergeCell ref="A14:G14"/>
  </mergeCells>
  <printOptions/>
  <pageMargins left="0.1968503937007874" right="0" top="0" bottom="0" header="0" footer="0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N279"/>
  <sheetViews>
    <sheetView zoomScalePageLayoutView="0" workbookViewId="0" topLeftCell="A1">
      <selection activeCell="O121" sqref="O121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4.7109375" style="1" customWidth="1"/>
    <col min="4" max="4" width="4.8515625" style="1" customWidth="1"/>
    <col min="5" max="5" width="10.7109375" style="1" customWidth="1"/>
    <col min="6" max="6" width="4.421875" style="1" customWidth="1"/>
    <col min="7" max="7" width="53.28125" style="2" customWidth="1"/>
    <col min="8" max="8" width="13.421875" style="69" customWidth="1"/>
    <col min="9" max="14" width="9.140625" style="81" customWidth="1"/>
    <col min="15" max="16384" width="9.140625" style="55" customWidth="1"/>
  </cols>
  <sheetData>
    <row r="1" spans="1:14" ht="18.75">
      <c r="A1" s="174" t="s">
        <v>107</v>
      </c>
      <c r="B1" s="174"/>
      <c r="C1" s="174"/>
      <c r="D1" s="174"/>
      <c r="E1" s="174"/>
      <c r="F1" s="174"/>
      <c r="G1" s="174"/>
      <c r="H1" s="174"/>
      <c r="I1" s="55"/>
      <c r="J1" s="55"/>
      <c r="K1" s="55"/>
      <c r="L1" s="55"/>
      <c r="M1" s="55"/>
      <c r="N1" s="55"/>
    </row>
    <row r="2" spans="1:14" ht="18.75">
      <c r="A2" s="174" t="s">
        <v>103</v>
      </c>
      <c r="B2" s="174"/>
      <c r="C2" s="174"/>
      <c r="D2" s="174"/>
      <c r="E2" s="174"/>
      <c r="F2" s="174"/>
      <c r="G2" s="174"/>
      <c r="H2" s="174"/>
      <c r="I2" s="55"/>
      <c r="J2" s="55"/>
      <c r="K2" s="55"/>
      <c r="L2" s="55"/>
      <c r="M2" s="55"/>
      <c r="N2" s="55"/>
    </row>
    <row r="3" spans="1:14" ht="18.75">
      <c r="A3" s="174" t="s">
        <v>304</v>
      </c>
      <c r="B3" s="174"/>
      <c r="C3" s="174"/>
      <c r="D3" s="174"/>
      <c r="E3" s="174"/>
      <c r="F3" s="174"/>
      <c r="G3" s="174"/>
      <c r="H3" s="174"/>
      <c r="I3" s="55"/>
      <c r="J3" s="55"/>
      <c r="K3" s="55"/>
      <c r="L3" s="55"/>
      <c r="M3" s="55"/>
      <c r="N3" s="55"/>
    </row>
    <row r="4" spans="1:14" ht="18.75">
      <c r="A4" s="174" t="s">
        <v>305</v>
      </c>
      <c r="B4" s="174"/>
      <c r="C4" s="174"/>
      <c r="D4" s="174"/>
      <c r="E4" s="174"/>
      <c r="F4" s="174"/>
      <c r="G4" s="174"/>
      <c r="H4" s="174"/>
      <c r="I4" s="55"/>
      <c r="J4" s="55"/>
      <c r="K4" s="55"/>
      <c r="L4" s="55"/>
      <c r="M4" s="55"/>
      <c r="N4" s="55"/>
    </row>
    <row r="5" spans="1:14" ht="18.75">
      <c r="A5" s="174" t="s">
        <v>404</v>
      </c>
      <c r="B5" s="174"/>
      <c r="C5" s="174"/>
      <c r="D5" s="174"/>
      <c r="E5" s="174"/>
      <c r="F5" s="174"/>
      <c r="G5" s="174"/>
      <c r="H5" s="174"/>
      <c r="I5" s="55"/>
      <c r="J5" s="55"/>
      <c r="K5" s="55"/>
      <c r="L5" s="55"/>
      <c r="M5" s="55"/>
      <c r="N5" s="55"/>
    </row>
    <row r="7" spans="1:14" ht="18.75">
      <c r="A7" s="174" t="s">
        <v>109</v>
      </c>
      <c r="B7" s="174"/>
      <c r="C7" s="174"/>
      <c r="D7" s="174"/>
      <c r="E7" s="174"/>
      <c r="F7" s="174"/>
      <c r="G7" s="174"/>
      <c r="H7" s="174"/>
      <c r="I7" s="70"/>
      <c r="J7" s="55"/>
      <c r="K7" s="55"/>
      <c r="L7" s="55"/>
      <c r="M7" s="55"/>
      <c r="N7" s="55"/>
    </row>
    <row r="8" spans="1:14" ht="18.75">
      <c r="A8" s="174" t="s">
        <v>103</v>
      </c>
      <c r="B8" s="174"/>
      <c r="C8" s="174"/>
      <c r="D8" s="174"/>
      <c r="E8" s="174"/>
      <c r="F8" s="174"/>
      <c r="G8" s="174"/>
      <c r="H8" s="174"/>
      <c r="I8" s="70"/>
      <c r="J8" s="55"/>
      <c r="K8" s="55"/>
      <c r="L8" s="55"/>
      <c r="M8" s="55"/>
      <c r="N8" s="55"/>
    </row>
    <row r="9" spans="1:14" ht="18.75">
      <c r="A9" s="174" t="s">
        <v>185</v>
      </c>
      <c r="B9" s="174"/>
      <c r="C9" s="174"/>
      <c r="D9" s="174"/>
      <c r="E9" s="174"/>
      <c r="F9" s="174"/>
      <c r="G9" s="174"/>
      <c r="H9" s="174"/>
      <c r="I9" s="70"/>
      <c r="J9" s="55"/>
      <c r="K9" s="55"/>
      <c r="L9" s="55"/>
      <c r="M9" s="55"/>
      <c r="N9" s="55"/>
    </row>
    <row r="10" spans="1:14" ht="18.75">
      <c r="A10" s="174" t="s">
        <v>297</v>
      </c>
      <c r="B10" s="174"/>
      <c r="C10" s="174"/>
      <c r="D10" s="174"/>
      <c r="E10" s="174"/>
      <c r="F10" s="174"/>
      <c r="G10" s="174"/>
      <c r="H10" s="174"/>
      <c r="I10" s="70"/>
      <c r="J10" s="55"/>
      <c r="K10" s="55"/>
      <c r="L10" s="55"/>
      <c r="M10" s="55"/>
      <c r="N10" s="55"/>
    </row>
    <row r="11" spans="1:14" ht="18.75">
      <c r="A11" s="174"/>
      <c r="B11" s="174"/>
      <c r="C11" s="174"/>
      <c r="D11" s="174"/>
      <c r="E11" s="174"/>
      <c r="F11" s="174"/>
      <c r="G11" s="174"/>
      <c r="H11" s="174"/>
      <c r="I11" s="70"/>
      <c r="J11" s="55"/>
      <c r="K11" s="55"/>
      <c r="L11" s="55"/>
      <c r="M11" s="55"/>
      <c r="N11" s="55"/>
    </row>
    <row r="12" spans="7:14" ht="15" customHeight="1">
      <c r="G12" s="1"/>
      <c r="H12" s="3"/>
      <c r="I12" s="4"/>
      <c r="J12" s="55"/>
      <c r="K12" s="55"/>
      <c r="L12" s="55"/>
      <c r="M12" s="55"/>
      <c r="N12" s="55"/>
    </row>
    <row r="13" spans="7:14" ht="15" customHeight="1">
      <c r="G13" s="1"/>
      <c r="H13" s="2"/>
      <c r="I13" s="5"/>
      <c r="J13" s="55"/>
      <c r="K13" s="55"/>
      <c r="L13" s="55"/>
      <c r="M13" s="55"/>
      <c r="N13" s="55"/>
    </row>
    <row r="14" spans="1:14" ht="45.75" customHeight="1">
      <c r="A14" s="190" t="s">
        <v>188</v>
      </c>
      <c r="B14" s="190"/>
      <c r="C14" s="190"/>
      <c r="D14" s="190"/>
      <c r="E14" s="190"/>
      <c r="F14" s="190"/>
      <c r="G14" s="190"/>
      <c r="H14" s="190"/>
      <c r="I14" s="190"/>
      <c r="J14" s="55"/>
      <c r="K14" s="55"/>
      <c r="L14" s="55"/>
      <c r="M14" s="55"/>
      <c r="N14" s="55"/>
    </row>
    <row r="15" spans="1:8" ht="10.5" customHeight="1">
      <c r="A15" s="6"/>
      <c r="B15" s="6"/>
      <c r="C15" s="6"/>
      <c r="D15" s="6"/>
      <c r="E15" s="6"/>
      <c r="F15" s="6"/>
      <c r="G15" s="6"/>
      <c r="H15" s="7"/>
    </row>
    <row r="16" spans="1:8" ht="15" customHeight="1">
      <c r="A16" s="8"/>
      <c r="B16" s="8"/>
      <c r="G16" s="9"/>
      <c r="H16" s="10" t="s">
        <v>47</v>
      </c>
    </row>
    <row r="17" spans="1:8" ht="12.75" customHeight="1">
      <c r="A17" s="188" t="s">
        <v>48</v>
      </c>
      <c r="B17" s="194" t="s">
        <v>67</v>
      </c>
      <c r="C17" s="189" t="s">
        <v>3</v>
      </c>
      <c r="D17" s="189" t="s">
        <v>4</v>
      </c>
      <c r="E17" s="189" t="s">
        <v>23</v>
      </c>
      <c r="F17" s="189" t="s">
        <v>24</v>
      </c>
      <c r="G17" s="191" t="s">
        <v>2</v>
      </c>
      <c r="H17" s="193" t="s">
        <v>5</v>
      </c>
    </row>
    <row r="18" spans="1:8" ht="29.25" customHeight="1">
      <c r="A18" s="188"/>
      <c r="B18" s="195"/>
      <c r="C18" s="189"/>
      <c r="D18" s="189"/>
      <c r="E18" s="189"/>
      <c r="F18" s="189"/>
      <c r="G18" s="192"/>
      <c r="H18" s="193"/>
    </row>
    <row r="19" spans="1:14" s="61" customFormat="1" ht="12" customHeight="1">
      <c r="A19" s="42" t="s">
        <v>6</v>
      </c>
      <c r="B19" s="42" t="s">
        <v>294</v>
      </c>
      <c r="C19" s="43" t="s">
        <v>13</v>
      </c>
      <c r="D19" s="43" t="s">
        <v>28</v>
      </c>
      <c r="E19" s="43" t="s">
        <v>15</v>
      </c>
      <c r="F19" s="43" t="s">
        <v>18</v>
      </c>
      <c r="G19" s="44" t="s">
        <v>21</v>
      </c>
      <c r="H19" s="82" t="s">
        <v>295</v>
      </c>
      <c r="I19" s="83"/>
      <c r="J19" s="83"/>
      <c r="K19" s="83"/>
      <c r="L19" s="83"/>
      <c r="M19" s="83"/>
      <c r="N19" s="83"/>
    </row>
    <row r="20" spans="1:14" s="61" customFormat="1" ht="24" customHeight="1">
      <c r="A20" s="26">
        <v>1</v>
      </c>
      <c r="B20" s="8">
        <v>941</v>
      </c>
      <c r="C20" s="20"/>
      <c r="D20" s="16"/>
      <c r="E20" s="20"/>
      <c r="F20" s="16"/>
      <c r="G20" s="12" t="s">
        <v>1</v>
      </c>
      <c r="H20" s="25">
        <f>H21+H73+H82+H91+H114+H239+H259+H272</f>
        <v>163773.04068</v>
      </c>
      <c r="I20" s="83"/>
      <c r="J20" s="83"/>
      <c r="K20" s="83"/>
      <c r="L20" s="83"/>
      <c r="M20" s="83"/>
      <c r="N20" s="83"/>
    </row>
    <row r="21" spans="1:14" s="62" customFormat="1" ht="13.5">
      <c r="A21" s="19"/>
      <c r="B21" s="79">
        <v>941</v>
      </c>
      <c r="C21" s="109" t="s">
        <v>7</v>
      </c>
      <c r="D21" s="24"/>
      <c r="E21" s="11"/>
      <c r="F21" s="24"/>
      <c r="G21" s="12" t="s">
        <v>49</v>
      </c>
      <c r="H21" s="117">
        <f>H22+H32+H52+H58+H46</f>
        <v>12466.513490000001</v>
      </c>
      <c r="I21" s="86"/>
      <c r="J21" s="86"/>
      <c r="K21" s="86"/>
      <c r="L21" s="86"/>
      <c r="M21" s="86"/>
      <c r="N21" s="86"/>
    </row>
    <row r="22" spans="1:14" s="63" customFormat="1" ht="25.5">
      <c r="A22" s="13"/>
      <c r="B22" s="16" t="s">
        <v>0</v>
      </c>
      <c r="C22" s="14" t="s">
        <v>7</v>
      </c>
      <c r="D22" s="15" t="s">
        <v>12</v>
      </c>
      <c r="E22" s="14"/>
      <c r="F22" s="16"/>
      <c r="G22" s="17" t="s">
        <v>29</v>
      </c>
      <c r="H22" s="118">
        <f>H23</f>
        <v>1966.00048</v>
      </c>
      <c r="I22" s="88"/>
      <c r="J22" s="88"/>
      <c r="K22" s="88"/>
      <c r="L22" s="88"/>
      <c r="M22" s="88"/>
      <c r="N22" s="88"/>
    </row>
    <row r="23" spans="1:14" s="63" customFormat="1" ht="12.75">
      <c r="A23" s="35"/>
      <c r="B23" s="16" t="s">
        <v>0</v>
      </c>
      <c r="C23" s="20" t="s">
        <v>7</v>
      </c>
      <c r="D23" s="16" t="s">
        <v>12</v>
      </c>
      <c r="E23" s="20" t="s">
        <v>117</v>
      </c>
      <c r="F23" s="16"/>
      <c r="G23" s="21" t="s">
        <v>46</v>
      </c>
      <c r="H23" s="113">
        <f>H24</f>
        <v>1966.00048</v>
      </c>
      <c r="I23" s="88"/>
      <c r="J23" s="88"/>
      <c r="K23" s="88"/>
      <c r="L23" s="88"/>
      <c r="M23" s="88"/>
      <c r="N23" s="88"/>
    </row>
    <row r="24" spans="1:14" s="63" customFormat="1" ht="12.75">
      <c r="A24" s="13"/>
      <c r="B24" s="16" t="s">
        <v>0</v>
      </c>
      <c r="C24" s="20" t="s">
        <v>7</v>
      </c>
      <c r="D24" s="16" t="s">
        <v>12</v>
      </c>
      <c r="E24" s="20" t="s">
        <v>117</v>
      </c>
      <c r="F24" s="16"/>
      <c r="G24" s="21" t="s">
        <v>46</v>
      </c>
      <c r="H24" s="113">
        <f>H25</f>
        <v>1966.00048</v>
      </c>
      <c r="I24" s="88"/>
      <c r="J24" s="88"/>
      <c r="K24" s="88"/>
      <c r="L24" s="88"/>
      <c r="M24" s="88"/>
      <c r="N24" s="88"/>
    </row>
    <row r="25" spans="1:14" s="63" customFormat="1" ht="12.75">
      <c r="A25" s="35"/>
      <c r="B25" s="16" t="s">
        <v>0</v>
      </c>
      <c r="C25" s="20" t="s">
        <v>7</v>
      </c>
      <c r="D25" s="16" t="s">
        <v>12</v>
      </c>
      <c r="E25" s="20" t="s">
        <v>117</v>
      </c>
      <c r="F25" s="16"/>
      <c r="G25" s="21" t="s">
        <v>46</v>
      </c>
      <c r="H25" s="113">
        <f>H26</f>
        <v>1966.00048</v>
      </c>
      <c r="I25" s="88"/>
      <c r="J25" s="88"/>
      <c r="K25" s="88"/>
      <c r="L25" s="88"/>
      <c r="M25" s="88"/>
      <c r="N25" s="88"/>
    </row>
    <row r="26" spans="1:14" s="63" customFormat="1" ht="12.75">
      <c r="A26" s="35"/>
      <c r="B26" s="16" t="s">
        <v>0</v>
      </c>
      <c r="C26" s="20" t="s">
        <v>7</v>
      </c>
      <c r="D26" s="16" t="s">
        <v>12</v>
      </c>
      <c r="E26" s="20" t="s">
        <v>118</v>
      </c>
      <c r="F26" s="16"/>
      <c r="G26" s="21" t="s">
        <v>27</v>
      </c>
      <c r="H26" s="113">
        <f>H27+H28</f>
        <v>1966.00048</v>
      </c>
      <c r="I26" s="88"/>
      <c r="J26" s="88"/>
      <c r="K26" s="88"/>
      <c r="L26" s="88"/>
      <c r="M26" s="88"/>
      <c r="N26" s="88"/>
    </row>
    <row r="27" spans="1:14" s="63" customFormat="1" ht="51">
      <c r="A27" s="35"/>
      <c r="B27" s="16" t="s">
        <v>0</v>
      </c>
      <c r="C27" s="20" t="s">
        <v>7</v>
      </c>
      <c r="D27" s="16" t="s">
        <v>12</v>
      </c>
      <c r="E27" s="20" t="s">
        <v>118</v>
      </c>
      <c r="F27" s="16" t="s">
        <v>34</v>
      </c>
      <c r="G27" s="21" t="s">
        <v>33</v>
      </c>
      <c r="H27" s="110">
        <f>1882.67367+21.45+15.87681</f>
        <v>1920.00048</v>
      </c>
      <c r="I27" s="88"/>
      <c r="J27" s="88"/>
      <c r="K27" s="88"/>
      <c r="L27" s="88"/>
      <c r="M27" s="88"/>
      <c r="N27" s="88"/>
    </row>
    <row r="28" spans="1:14" s="63" customFormat="1" ht="25.5">
      <c r="A28" s="35"/>
      <c r="B28" s="16" t="s">
        <v>0</v>
      </c>
      <c r="C28" s="20" t="s">
        <v>7</v>
      </c>
      <c r="D28" s="16" t="s">
        <v>12</v>
      </c>
      <c r="E28" s="20" t="s">
        <v>118</v>
      </c>
      <c r="F28" s="16" t="s">
        <v>35</v>
      </c>
      <c r="G28" s="21" t="s">
        <v>205</v>
      </c>
      <c r="H28" s="110">
        <f>43.87681+18-15.87681</f>
        <v>46</v>
      </c>
      <c r="I28" s="88"/>
      <c r="J28" s="88"/>
      <c r="K28" s="88"/>
      <c r="L28" s="88"/>
      <c r="M28" s="88"/>
      <c r="N28" s="88"/>
    </row>
    <row r="29" spans="1:14" s="63" customFormat="1" ht="25.5" hidden="1">
      <c r="A29" s="13"/>
      <c r="B29" s="16" t="s">
        <v>0</v>
      </c>
      <c r="C29" s="20" t="s">
        <v>7</v>
      </c>
      <c r="D29" s="16" t="s">
        <v>12</v>
      </c>
      <c r="E29" s="20" t="s">
        <v>118</v>
      </c>
      <c r="F29" s="16" t="s">
        <v>206</v>
      </c>
      <c r="G29" s="21" t="s">
        <v>207</v>
      </c>
      <c r="H29" s="89">
        <v>0</v>
      </c>
      <c r="I29" s="88"/>
      <c r="J29" s="88"/>
      <c r="K29" s="88"/>
      <c r="L29" s="88"/>
      <c r="M29" s="88"/>
      <c r="N29" s="88"/>
    </row>
    <row r="30" spans="1:14" s="63" customFormat="1" ht="25.5" hidden="1">
      <c r="A30" s="13"/>
      <c r="B30" s="16" t="s">
        <v>0</v>
      </c>
      <c r="C30" s="20" t="s">
        <v>7</v>
      </c>
      <c r="D30" s="16" t="s">
        <v>12</v>
      </c>
      <c r="E30" s="20" t="s">
        <v>118</v>
      </c>
      <c r="F30" s="16" t="s">
        <v>208</v>
      </c>
      <c r="G30" s="21" t="s">
        <v>209</v>
      </c>
      <c r="H30" s="90">
        <v>0</v>
      </c>
      <c r="I30" s="88"/>
      <c r="J30" s="88"/>
      <c r="K30" s="88"/>
      <c r="L30" s="88"/>
      <c r="M30" s="88"/>
      <c r="N30" s="88"/>
    </row>
    <row r="31" spans="1:14" s="63" customFormat="1" ht="25.5" hidden="1">
      <c r="A31" s="13"/>
      <c r="B31" s="16" t="s">
        <v>0</v>
      </c>
      <c r="C31" s="20" t="s">
        <v>7</v>
      </c>
      <c r="D31" s="16" t="s">
        <v>12</v>
      </c>
      <c r="E31" s="20" t="s">
        <v>118</v>
      </c>
      <c r="F31" s="16" t="s">
        <v>208</v>
      </c>
      <c r="G31" s="21" t="s">
        <v>209</v>
      </c>
      <c r="H31" s="89">
        <v>0</v>
      </c>
      <c r="I31" s="88"/>
      <c r="J31" s="88"/>
      <c r="K31" s="88"/>
      <c r="L31" s="88"/>
      <c r="M31" s="88"/>
      <c r="N31" s="88"/>
    </row>
    <row r="32" spans="1:14" s="63" customFormat="1" ht="38.25">
      <c r="A32" s="34"/>
      <c r="B32" s="16" t="s">
        <v>0</v>
      </c>
      <c r="C32" s="14" t="s">
        <v>7</v>
      </c>
      <c r="D32" s="15" t="s">
        <v>9</v>
      </c>
      <c r="E32" s="14"/>
      <c r="F32" s="15"/>
      <c r="G32" s="17" t="s">
        <v>51</v>
      </c>
      <c r="H32" s="111">
        <f>H33</f>
        <v>5486.94908</v>
      </c>
      <c r="I32" s="88"/>
      <c r="J32" s="88"/>
      <c r="K32" s="88"/>
      <c r="L32" s="88"/>
      <c r="M32" s="88"/>
      <c r="N32" s="88"/>
    </row>
    <row r="33" spans="1:14" s="63" customFormat="1" ht="12.75">
      <c r="A33" s="35"/>
      <c r="B33" s="16" t="s">
        <v>0</v>
      </c>
      <c r="C33" s="20" t="s">
        <v>7</v>
      </c>
      <c r="D33" s="16" t="s">
        <v>9</v>
      </c>
      <c r="E33" s="20" t="s">
        <v>117</v>
      </c>
      <c r="F33" s="16"/>
      <c r="G33" s="21" t="s">
        <v>46</v>
      </c>
      <c r="H33" s="110">
        <f>H34</f>
        <v>5486.94908</v>
      </c>
      <c r="I33" s="88"/>
      <c r="J33" s="88"/>
      <c r="K33" s="88"/>
      <c r="L33" s="88"/>
      <c r="M33" s="88"/>
      <c r="N33" s="88"/>
    </row>
    <row r="34" spans="1:14" s="63" customFormat="1" ht="12.75">
      <c r="A34" s="13"/>
      <c r="B34" s="16" t="s">
        <v>0</v>
      </c>
      <c r="C34" s="20" t="s">
        <v>7</v>
      </c>
      <c r="D34" s="16" t="s">
        <v>9</v>
      </c>
      <c r="E34" s="20" t="s">
        <v>117</v>
      </c>
      <c r="F34" s="16"/>
      <c r="G34" s="21" t="s">
        <v>46</v>
      </c>
      <c r="H34" s="110">
        <f>H35</f>
        <v>5486.94908</v>
      </c>
      <c r="I34" s="88"/>
      <c r="J34" s="88"/>
      <c r="K34" s="88"/>
      <c r="L34" s="88"/>
      <c r="M34" s="88"/>
      <c r="N34" s="88"/>
    </row>
    <row r="35" spans="1:14" s="63" customFormat="1" ht="12.75">
      <c r="A35" s="35"/>
      <c r="B35" s="16" t="s">
        <v>0</v>
      </c>
      <c r="C35" s="20" t="s">
        <v>7</v>
      </c>
      <c r="D35" s="16" t="s">
        <v>9</v>
      </c>
      <c r="E35" s="20" t="s">
        <v>117</v>
      </c>
      <c r="F35" s="16"/>
      <c r="G35" s="21" t="s">
        <v>46</v>
      </c>
      <c r="H35" s="110">
        <f>H36</f>
        <v>5486.94908</v>
      </c>
      <c r="I35" s="88"/>
      <c r="J35" s="88"/>
      <c r="K35" s="88"/>
      <c r="L35" s="88"/>
      <c r="M35" s="88"/>
      <c r="N35" s="88"/>
    </row>
    <row r="36" spans="1:14" s="63" customFormat="1" ht="12.75">
      <c r="A36" s="35"/>
      <c r="B36" s="16" t="s">
        <v>0</v>
      </c>
      <c r="C36" s="20" t="s">
        <v>7</v>
      </c>
      <c r="D36" s="16" t="s">
        <v>9</v>
      </c>
      <c r="E36" s="20" t="s">
        <v>119</v>
      </c>
      <c r="F36" s="16"/>
      <c r="G36" s="21" t="s">
        <v>72</v>
      </c>
      <c r="H36" s="110">
        <f>H37+H44+H45</f>
        <v>5486.94908</v>
      </c>
      <c r="I36" s="88"/>
      <c r="J36" s="88"/>
      <c r="K36" s="88"/>
      <c r="L36" s="88"/>
      <c r="M36" s="88"/>
      <c r="N36" s="88"/>
    </row>
    <row r="37" spans="1:14" s="63" customFormat="1" ht="51">
      <c r="A37" s="35"/>
      <c r="B37" s="16" t="s">
        <v>0</v>
      </c>
      <c r="C37" s="20" t="s">
        <v>7</v>
      </c>
      <c r="D37" s="16" t="s">
        <v>9</v>
      </c>
      <c r="E37" s="20" t="s">
        <v>119</v>
      </c>
      <c r="F37" s="16" t="s">
        <v>34</v>
      </c>
      <c r="G37" s="21" t="s">
        <v>33</v>
      </c>
      <c r="H37" s="110">
        <f>3722.28788+69.35435+14.3+18.37473</f>
        <v>3824.31696</v>
      </c>
      <c r="I37" s="88"/>
      <c r="J37" s="88"/>
      <c r="K37" s="88"/>
      <c r="L37" s="88"/>
      <c r="M37" s="88"/>
      <c r="N37" s="88"/>
    </row>
    <row r="38" spans="1:14" s="63" customFormat="1" ht="25.5" hidden="1">
      <c r="A38" s="13"/>
      <c r="B38" s="16" t="s">
        <v>0</v>
      </c>
      <c r="C38" s="20" t="s">
        <v>7</v>
      </c>
      <c r="D38" s="16" t="s">
        <v>9</v>
      </c>
      <c r="E38" s="20" t="s">
        <v>119</v>
      </c>
      <c r="F38" s="16" t="s">
        <v>192</v>
      </c>
      <c r="G38" s="21" t="s">
        <v>193</v>
      </c>
      <c r="H38" s="89">
        <v>0</v>
      </c>
      <c r="I38" s="88"/>
      <c r="J38" s="88"/>
      <c r="K38" s="88"/>
      <c r="L38" s="88"/>
      <c r="M38" s="88"/>
      <c r="N38" s="88"/>
    </row>
    <row r="39" spans="1:14" s="63" customFormat="1" ht="12.75" hidden="1">
      <c r="A39" s="13"/>
      <c r="B39" s="16" t="s">
        <v>0</v>
      </c>
      <c r="C39" s="20" t="s">
        <v>7</v>
      </c>
      <c r="D39" s="16" t="s">
        <v>9</v>
      </c>
      <c r="E39" s="20" t="s">
        <v>119</v>
      </c>
      <c r="F39" s="16" t="s">
        <v>194</v>
      </c>
      <c r="G39" s="21" t="s">
        <v>196</v>
      </c>
      <c r="H39" s="89">
        <v>0</v>
      </c>
      <c r="I39" s="88"/>
      <c r="J39" s="88"/>
      <c r="K39" s="88"/>
      <c r="L39" s="88"/>
      <c r="M39" s="88"/>
      <c r="N39" s="88"/>
    </row>
    <row r="40" spans="1:14" s="63" customFormat="1" ht="25.5" hidden="1">
      <c r="A40" s="13"/>
      <c r="B40" s="16" t="s">
        <v>0</v>
      </c>
      <c r="C40" s="20" t="s">
        <v>7</v>
      </c>
      <c r="D40" s="16" t="s">
        <v>9</v>
      </c>
      <c r="E40" s="20" t="s">
        <v>119</v>
      </c>
      <c r="F40" s="16" t="s">
        <v>197</v>
      </c>
      <c r="G40" s="21" t="s">
        <v>199</v>
      </c>
      <c r="H40" s="89">
        <v>0</v>
      </c>
      <c r="I40" s="88"/>
      <c r="J40" s="88"/>
      <c r="K40" s="88"/>
      <c r="L40" s="88"/>
      <c r="M40" s="88"/>
      <c r="N40" s="88"/>
    </row>
    <row r="41" spans="1:14" s="63" customFormat="1" ht="25.5" hidden="1">
      <c r="A41" s="13"/>
      <c r="B41" s="16" t="s">
        <v>0</v>
      </c>
      <c r="C41" s="20" t="s">
        <v>7</v>
      </c>
      <c r="D41" s="16" t="s">
        <v>9</v>
      </c>
      <c r="E41" s="20" t="s">
        <v>119</v>
      </c>
      <c r="F41" s="16" t="s">
        <v>197</v>
      </c>
      <c r="G41" s="21" t="s">
        <v>199</v>
      </c>
      <c r="H41" s="89">
        <f>8420-8420</f>
        <v>0</v>
      </c>
      <c r="I41" s="88"/>
      <c r="J41" s="88"/>
      <c r="K41" s="88"/>
      <c r="L41" s="88"/>
      <c r="M41" s="88"/>
      <c r="N41" s="88"/>
    </row>
    <row r="42" spans="1:14" s="63" customFormat="1" ht="25.5" hidden="1">
      <c r="A42" s="13"/>
      <c r="B42" s="16" t="s">
        <v>0</v>
      </c>
      <c r="C42" s="20" t="s">
        <v>7</v>
      </c>
      <c r="D42" s="16" t="s">
        <v>9</v>
      </c>
      <c r="E42" s="20" t="s">
        <v>119</v>
      </c>
      <c r="F42" s="16" t="s">
        <v>197</v>
      </c>
      <c r="G42" s="21" t="s">
        <v>199</v>
      </c>
      <c r="H42" s="89">
        <v>0</v>
      </c>
      <c r="I42" s="88"/>
      <c r="J42" s="88"/>
      <c r="K42" s="88"/>
      <c r="L42" s="88"/>
      <c r="M42" s="88"/>
      <c r="N42" s="88"/>
    </row>
    <row r="43" spans="1:14" s="63" customFormat="1" ht="38.25" hidden="1">
      <c r="A43" s="13"/>
      <c r="B43" s="16" t="s">
        <v>0</v>
      </c>
      <c r="C43" s="20" t="s">
        <v>7</v>
      </c>
      <c r="D43" s="16" t="s">
        <v>9</v>
      </c>
      <c r="E43" s="20" t="s">
        <v>119</v>
      </c>
      <c r="F43" s="16" t="s">
        <v>202</v>
      </c>
      <c r="G43" s="21" t="s">
        <v>204</v>
      </c>
      <c r="H43" s="89">
        <v>0</v>
      </c>
      <c r="I43" s="88"/>
      <c r="J43" s="88"/>
      <c r="K43" s="88"/>
      <c r="L43" s="88"/>
      <c r="M43" s="88"/>
      <c r="N43" s="88"/>
    </row>
    <row r="44" spans="1:14" s="63" customFormat="1" ht="25.5">
      <c r="A44" s="35"/>
      <c r="B44" s="16" t="s">
        <v>0</v>
      </c>
      <c r="C44" s="20" t="s">
        <v>7</v>
      </c>
      <c r="D44" s="16" t="s">
        <v>9</v>
      </c>
      <c r="E44" s="20" t="s">
        <v>119</v>
      </c>
      <c r="F44" s="16" t="s">
        <v>35</v>
      </c>
      <c r="G44" s="21" t="s">
        <v>205</v>
      </c>
      <c r="H44" s="110">
        <f>1131.7139+24+2.05322+50+115.10123-25.60123</f>
        <v>1297.26712</v>
      </c>
      <c r="I44" s="88"/>
      <c r="J44" s="88"/>
      <c r="K44" s="88"/>
      <c r="L44" s="88"/>
      <c r="M44" s="88"/>
      <c r="N44" s="88"/>
    </row>
    <row r="45" spans="1:14" s="63" customFormat="1" ht="12.75">
      <c r="A45" s="35"/>
      <c r="B45" s="16" t="s">
        <v>0</v>
      </c>
      <c r="C45" s="20" t="s">
        <v>7</v>
      </c>
      <c r="D45" s="16" t="s">
        <v>9</v>
      </c>
      <c r="E45" s="20" t="s">
        <v>119</v>
      </c>
      <c r="F45" s="16" t="s">
        <v>37</v>
      </c>
      <c r="G45" s="21" t="s">
        <v>36</v>
      </c>
      <c r="H45" s="110">
        <f>114.365+151+100</f>
        <v>365.365</v>
      </c>
      <c r="I45" s="88"/>
      <c r="J45" s="88"/>
      <c r="K45" s="88"/>
      <c r="L45" s="88"/>
      <c r="M45" s="88"/>
      <c r="N45" s="88"/>
    </row>
    <row r="46" spans="1:14" s="108" customFormat="1" ht="12.75">
      <c r="A46" s="119"/>
      <c r="B46" s="16" t="s">
        <v>0</v>
      </c>
      <c r="C46" s="14" t="s">
        <v>7</v>
      </c>
      <c r="D46" s="15" t="s">
        <v>40</v>
      </c>
      <c r="E46" s="14"/>
      <c r="F46" s="15"/>
      <c r="G46" s="17" t="s">
        <v>286</v>
      </c>
      <c r="H46" s="18">
        <f>H47</f>
        <v>211.5</v>
      </c>
      <c r="I46" s="107"/>
      <c r="J46" s="107"/>
      <c r="K46" s="107"/>
      <c r="L46" s="107"/>
      <c r="M46" s="107"/>
      <c r="N46" s="107"/>
    </row>
    <row r="47" spans="1:14" s="63" customFormat="1" ht="12.75">
      <c r="A47" s="13"/>
      <c r="B47" s="16" t="s">
        <v>0</v>
      </c>
      <c r="C47" s="20" t="s">
        <v>7</v>
      </c>
      <c r="D47" s="16" t="s">
        <v>40</v>
      </c>
      <c r="E47" s="20" t="s">
        <v>117</v>
      </c>
      <c r="F47" s="16"/>
      <c r="G47" s="21" t="s">
        <v>46</v>
      </c>
      <c r="H47" s="22">
        <f>H48</f>
        <v>211.5</v>
      </c>
      <c r="I47" s="88"/>
      <c r="J47" s="88"/>
      <c r="K47" s="88"/>
      <c r="L47" s="88"/>
      <c r="M47" s="88"/>
      <c r="N47" s="88"/>
    </row>
    <row r="48" spans="1:14" s="63" customFormat="1" ht="12.75">
      <c r="A48" s="13"/>
      <c r="B48" s="16" t="s">
        <v>0</v>
      </c>
      <c r="C48" s="20" t="s">
        <v>7</v>
      </c>
      <c r="D48" s="16" t="s">
        <v>40</v>
      </c>
      <c r="E48" s="20" t="s">
        <v>117</v>
      </c>
      <c r="F48" s="16"/>
      <c r="G48" s="21" t="s">
        <v>46</v>
      </c>
      <c r="H48" s="22">
        <f>H49</f>
        <v>211.5</v>
      </c>
      <c r="I48" s="88"/>
      <c r="J48" s="88"/>
      <c r="K48" s="88"/>
      <c r="L48" s="88"/>
      <c r="M48" s="88"/>
      <c r="N48" s="88"/>
    </row>
    <row r="49" spans="1:14" s="63" customFormat="1" ht="12.75">
      <c r="A49" s="13"/>
      <c r="B49" s="16" t="s">
        <v>0</v>
      </c>
      <c r="C49" s="20" t="s">
        <v>7</v>
      </c>
      <c r="D49" s="16" t="s">
        <v>40</v>
      </c>
      <c r="E49" s="20" t="s">
        <v>117</v>
      </c>
      <c r="F49" s="16"/>
      <c r="G49" s="21" t="s">
        <v>46</v>
      </c>
      <c r="H49" s="22">
        <f>H50</f>
        <v>211.5</v>
      </c>
      <c r="I49" s="88"/>
      <c r="J49" s="88"/>
      <c r="K49" s="88"/>
      <c r="L49" s="88"/>
      <c r="M49" s="88"/>
      <c r="N49" s="88"/>
    </row>
    <row r="50" spans="1:14" s="63" customFormat="1" ht="12.75">
      <c r="A50" s="13"/>
      <c r="B50" s="16" t="s">
        <v>0</v>
      </c>
      <c r="C50" s="20" t="s">
        <v>7</v>
      </c>
      <c r="D50" s="16" t="s">
        <v>40</v>
      </c>
      <c r="E50" s="20" t="s">
        <v>287</v>
      </c>
      <c r="F50" s="16"/>
      <c r="G50" s="103" t="s">
        <v>288</v>
      </c>
      <c r="H50" s="22">
        <f>H51</f>
        <v>211.5</v>
      </c>
      <c r="I50" s="88"/>
      <c r="J50" s="88"/>
      <c r="K50" s="88"/>
      <c r="L50" s="88"/>
      <c r="M50" s="88"/>
      <c r="N50" s="88"/>
    </row>
    <row r="51" spans="1:14" s="63" customFormat="1" ht="12.75">
      <c r="A51" s="13"/>
      <c r="B51" s="16" t="s">
        <v>0</v>
      </c>
      <c r="C51" s="20" t="s">
        <v>7</v>
      </c>
      <c r="D51" s="16" t="s">
        <v>40</v>
      </c>
      <c r="E51" s="20" t="s">
        <v>287</v>
      </c>
      <c r="F51" s="16" t="s">
        <v>37</v>
      </c>
      <c r="G51" s="21" t="s">
        <v>36</v>
      </c>
      <c r="H51" s="22">
        <v>211.5</v>
      </c>
      <c r="I51" s="88"/>
      <c r="J51" s="88"/>
      <c r="K51" s="88"/>
      <c r="L51" s="88"/>
      <c r="M51" s="88"/>
      <c r="N51" s="88"/>
    </row>
    <row r="52" spans="1:14" s="64" customFormat="1" ht="12.75">
      <c r="A52" s="35"/>
      <c r="B52" s="16" t="s">
        <v>0</v>
      </c>
      <c r="C52" s="14" t="s">
        <v>7</v>
      </c>
      <c r="D52" s="15" t="s">
        <v>22</v>
      </c>
      <c r="E52" s="14"/>
      <c r="F52" s="16"/>
      <c r="G52" s="17" t="s">
        <v>25</v>
      </c>
      <c r="H52" s="111">
        <f>H53</f>
        <v>50</v>
      </c>
      <c r="I52" s="92"/>
      <c r="J52" s="92"/>
      <c r="K52" s="92"/>
      <c r="L52" s="92"/>
      <c r="M52" s="92"/>
      <c r="N52" s="92"/>
    </row>
    <row r="53" spans="1:14" s="63" customFormat="1" ht="12.75">
      <c r="A53" s="35"/>
      <c r="B53" s="16" t="s">
        <v>0</v>
      </c>
      <c r="C53" s="20" t="s">
        <v>7</v>
      </c>
      <c r="D53" s="16" t="s">
        <v>22</v>
      </c>
      <c r="E53" s="20" t="s">
        <v>117</v>
      </c>
      <c r="F53" s="16"/>
      <c r="G53" s="21" t="s">
        <v>46</v>
      </c>
      <c r="H53" s="110">
        <f>H54</f>
        <v>50</v>
      </c>
      <c r="I53" s="88"/>
      <c r="J53" s="88"/>
      <c r="K53" s="88"/>
      <c r="L53" s="88"/>
      <c r="M53" s="88"/>
      <c r="N53" s="88"/>
    </row>
    <row r="54" spans="1:14" s="63" customFormat="1" ht="12.75">
      <c r="A54" s="13"/>
      <c r="B54" s="16" t="s">
        <v>0</v>
      </c>
      <c r="C54" s="20" t="s">
        <v>7</v>
      </c>
      <c r="D54" s="16" t="s">
        <v>22</v>
      </c>
      <c r="E54" s="20" t="s">
        <v>117</v>
      </c>
      <c r="F54" s="16"/>
      <c r="G54" s="21" t="s">
        <v>46</v>
      </c>
      <c r="H54" s="110">
        <f>H55</f>
        <v>50</v>
      </c>
      <c r="I54" s="88"/>
      <c r="J54" s="88"/>
      <c r="K54" s="88"/>
      <c r="L54" s="88"/>
      <c r="M54" s="88"/>
      <c r="N54" s="88"/>
    </row>
    <row r="55" spans="1:14" s="63" customFormat="1" ht="12.75">
      <c r="A55" s="35"/>
      <c r="B55" s="16" t="s">
        <v>0</v>
      </c>
      <c r="C55" s="20" t="s">
        <v>7</v>
      </c>
      <c r="D55" s="16" t="s">
        <v>22</v>
      </c>
      <c r="E55" s="20" t="s">
        <v>117</v>
      </c>
      <c r="F55" s="16"/>
      <c r="G55" s="21" t="s">
        <v>46</v>
      </c>
      <c r="H55" s="110">
        <f>H56</f>
        <v>50</v>
      </c>
      <c r="I55" s="88"/>
      <c r="J55" s="88"/>
      <c r="K55" s="88"/>
      <c r="L55" s="88"/>
      <c r="M55" s="88"/>
      <c r="N55" s="88"/>
    </row>
    <row r="56" spans="1:14" s="63" customFormat="1" ht="12.75">
      <c r="A56" s="35"/>
      <c r="B56" s="16" t="s">
        <v>0</v>
      </c>
      <c r="C56" s="20" t="s">
        <v>7</v>
      </c>
      <c r="D56" s="16" t="s">
        <v>22</v>
      </c>
      <c r="E56" s="20" t="s">
        <v>120</v>
      </c>
      <c r="F56" s="16"/>
      <c r="G56" s="21" t="s">
        <v>64</v>
      </c>
      <c r="H56" s="110">
        <f>H57</f>
        <v>50</v>
      </c>
      <c r="I56" s="88"/>
      <c r="J56" s="88"/>
      <c r="K56" s="88"/>
      <c r="L56" s="88"/>
      <c r="M56" s="88"/>
      <c r="N56" s="88"/>
    </row>
    <row r="57" spans="1:14" s="63" customFormat="1" ht="12.75">
      <c r="A57" s="35"/>
      <c r="B57" s="16" t="s">
        <v>0</v>
      </c>
      <c r="C57" s="20" t="s">
        <v>7</v>
      </c>
      <c r="D57" s="16" t="s">
        <v>22</v>
      </c>
      <c r="E57" s="20" t="s">
        <v>120</v>
      </c>
      <c r="F57" s="16" t="s">
        <v>37</v>
      </c>
      <c r="G57" s="21" t="s">
        <v>36</v>
      </c>
      <c r="H57" s="110">
        <v>50</v>
      </c>
      <c r="I57" s="88"/>
      <c r="J57" s="88"/>
      <c r="K57" s="88"/>
      <c r="L57" s="88"/>
      <c r="M57" s="88"/>
      <c r="N57" s="88"/>
    </row>
    <row r="58" spans="1:14" s="63" customFormat="1" ht="12.75">
      <c r="A58" s="34"/>
      <c r="B58" s="16" t="s">
        <v>0</v>
      </c>
      <c r="C58" s="14" t="s">
        <v>7</v>
      </c>
      <c r="D58" s="15" t="s">
        <v>30</v>
      </c>
      <c r="E58" s="14"/>
      <c r="F58" s="15"/>
      <c r="G58" s="17" t="s">
        <v>10</v>
      </c>
      <c r="H58" s="111">
        <f>H59+H64</f>
        <v>4752.06393</v>
      </c>
      <c r="I58" s="88"/>
      <c r="J58" s="88"/>
      <c r="K58" s="88"/>
      <c r="L58" s="88"/>
      <c r="M58" s="88"/>
      <c r="N58" s="88"/>
    </row>
    <row r="59" spans="1:14" s="63" customFormat="1" ht="48">
      <c r="A59" s="35"/>
      <c r="B59" s="16" t="s">
        <v>0</v>
      </c>
      <c r="C59" s="20" t="s">
        <v>7</v>
      </c>
      <c r="D59" s="16" t="s">
        <v>30</v>
      </c>
      <c r="E59" s="20" t="s">
        <v>121</v>
      </c>
      <c r="F59" s="16"/>
      <c r="G59" s="27" t="s">
        <v>116</v>
      </c>
      <c r="H59" s="110">
        <f>H60</f>
        <v>3</v>
      </c>
      <c r="I59" s="88"/>
      <c r="J59" s="88"/>
      <c r="K59" s="88"/>
      <c r="L59" s="88"/>
      <c r="M59" s="88"/>
      <c r="N59" s="88"/>
    </row>
    <row r="60" spans="1:14" s="63" customFormat="1" ht="25.5">
      <c r="A60" s="35"/>
      <c r="B60" s="16" t="s">
        <v>0</v>
      </c>
      <c r="C60" s="20" t="s">
        <v>7</v>
      </c>
      <c r="D60" s="16" t="s">
        <v>30</v>
      </c>
      <c r="E60" s="20" t="s">
        <v>122</v>
      </c>
      <c r="F60" s="16"/>
      <c r="G60" s="21" t="s">
        <v>123</v>
      </c>
      <c r="H60" s="110">
        <f>H61</f>
        <v>3</v>
      </c>
      <c r="I60" s="88"/>
      <c r="J60" s="88"/>
      <c r="K60" s="88"/>
      <c r="L60" s="88"/>
      <c r="M60" s="88"/>
      <c r="N60" s="88"/>
    </row>
    <row r="61" spans="1:14" s="63" customFormat="1" ht="127.5">
      <c r="A61" s="35"/>
      <c r="B61" s="16" t="s">
        <v>0</v>
      </c>
      <c r="C61" s="20" t="s">
        <v>7</v>
      </c>
      <c r="D61" s="16" t="s">
        <v>30</v>
      </c>
      <c r="E61" s="20" t="s">
        <v>124</v>
      </c>
      <c r="F61" s="16"/>
      <c r="G61" s="21" t="s">
        <v>125</v>
      </c>
      <c r="H61" s="110">
        <f>H62</f>
        <v>3</v>
      </c>
      <c r="I61" s="88"/>
      <c r="J61" s="88"/>
      <c r="K61" s="88"/>
      <c r="L61" s="88"/>
      <c r="M61" s="88"/>
      <c r="N61" s="88"/>
    </row>
    <row r="62" spans="1:14" s="63" customFormat="1" ht="25.5">
      <c r="A62" s="35"/>
      <c r="B62" s="16" t="s">
        <v>0</v>
      </c>
      <c r="C62" s="20" t="s">
        <v>7</v>
      </c>
      <c r="D62" s="16" t="s">
        <v>30</v>
      </c>
      <c r="E62" s="20" t="s">
        <v>126</v>
      </c>
      <c r="F62" s="16"/>
      <c r="G62" s="21" t="s">
        <v>70</v>
      </c>
      <c r="H62" s="110">
        <f>H63</f>
        <v>3</v>
      </c>
      <c r="I62" s="88"/>
      <c r="J62" s="88"/>
      <c r="K62" s="88"/>
      <c r="L62" s="88"/>
      <c r="M62" s="88"/>
      <c r="N62" s="88"/>
    </row>
    <row r="63" spans="1:14" s="63" customFormat="1" ht="25.5">
      <c r="A63" s="35"/>
      <c r="B63" s="16" t="s">
        <v>0</v>
      </c>
      <c r="C63" s="20" t="s">
        <v>7</v>
      </c>
      <c r="D63" s="16" t="s">
        <v>30</v>
      </c>
      <c r="E63" s="20" t="s">
        <v>126</v>
      </c>
      <c r="F63" s="16" t="s">
        <v>35</v>
      </c>
      <c r="G63" s="21" t="s">
        <v>205</v>
      </c>
      <c r="H63" s="110">
        <v>3</v>
      </c>
      <c r="I63" s="88"/>
      <c r="J63" s="88"/>
      <c r="K63" s="88"/>
      <c r="L63" s="88"/>
      <c r="M63" s="88"/>
      <c r="N63" s="88"/>
    </row>
    <row r="64" spans="1:14" s="63" customFormat="1" ht="12.75">
      <c r="A64" s="35"/>
      <c r="B64" s="16" t="s">
        <v>0</v>
      </c>
      <c r="C64" s="20" t="s">
        <v>7</v>
      </c>
      <c r="D64" s="16" t="s">
        <v>30</v>
      </c>
      <c r="E64" s="20" t="s">
        <v>117</v>
      </c>
      <c r="F64" s="16"/>
      <c r="G64" s="21" t="s">
        <v>46</v>
      </c>
      <c r="H64" s="110">
        <f>H65</f>
        <v>4749.06393</v>
      </c>
      <c r="I64" s="88"/>
      <c r="J64" s="88"/>
      <c r="K64" s="88"/>
      <c r="L64" s="88"/>
      <c r="M64" s="88"/>
      <c r="N64" s="88"/>
    </row>
    <row r="65" spans="1:14" s="63" customFormat="1" ht="12.75">
      <c r="A65" s="35"/>
      <c r="B65" s="16" t="s">
        <v>0</v>
      </c>
      <c r="C65" s="20" t="s">
        <v>7</v>
      </c>
      <c r="D65" s="16" t="s">
        <v>30</v>
      </c>
      <c r="E65" s="20" t="s">
        <v>117</v>
      </c>
      <c r="F65" s="16"/>
      <c r="G65" s="21" t="s">
        <v>46</v>
      </c>
      <c r="H65" s="110">
        <f>H66</f>
        <v>4749.06393</v>
      </c>
      <c r="I65" s="88"/>
      <c r="J65" s="88"/>
      <c r="K65" s="88"/>
      <c r="L65" s="88"/>
      <c r="M65" s="88"/>
      <c r="N65" s="88"/>
    </row>
    <row r="66" spans="1:14" s="63" customFormat="1" ht="12.75">
      <c r="A66" s="35"/>
      <c r="B66" s="16" t="s">
        <v>0</v>
      </c>
      <c r="C66" s="20" t="s">
        <v>7</v>
      </c>
      <c r="D66" s="16" t="s">
        <v>30</v>
      </c>
      <c r="E66" s="20" t="s">
        <v>117</v>
      </c>
      <c r="F66" s="16"/>
      <c r="G66" s="21" t="s">
        <v>46</v>
      </c>
      <c r="H66" s="110">
        <f>H67+H70</f>
        <v>4749.06393</v>
      </c>
      <c r="I66" s="88"/>
      <c r="J66" s="88"/>
      <c r="K66" s="88"/>
      <c r="L66" s="88"/>
      <c r="M66" s="88"/>
      <c r="N66" s="88"/>
    </row>
    <row r="67" spans="1:14" s="63" customFormat="1" ht="25.5">
      <c r="A67" s="35"/>
      <c r="B67" s="16" t="s">
        <v>0</v>
      </c>
      <c r="C67" s="20" t="s">
        <v>7</v>
      </c>
      <c r="D67" s="16" t="s">
        <v>30</v>
      </c>
      <c r="E67" s="20" t="s">
        <v>128</v>
      </c>
      <c r="F67" s="16"/>
      <c r="G67" s="21" t="s">
        <v>127</v>
      </c>
      <c r="H67" s="110">
        <f>H68+H69</f>
        <v>4728.56393</v>
      </c>
      <c r="I67" s="88"/>
      <c r="J67" s="88"/>
      <c r="K67" s="88"/>
      <c r="L67" s="88"/>
      <c r="M67" s="88"/>
      <c r="N67" s="88"/>
    </row>
    <row r="68" spans="1:14" s="63" customFormat="1" ht="51">
      <c r="A68" s="35"/>
      <c r="B68" s="16" t="s">
        <v>0</v>
      </c>
      <c r="C68" s="20" t="s">
        <v>7</v>
      </c>
      <c r="D68" s="16" t="s">
        <v>30</v>
      </c>
      <c r="E68" s="20" t="s">
        <v>128</v>
      </c>
      <c r="F68" s="16" t="s">
        <v>34</v>
      </c>
      <c r="G68" s="21" t="s">
        <v>33</v>
      </c>
      <c r="H68" s="110">
        <f>3650.36324+7.71848+52.2237+2.33098</f>
        <v>3712.6364000000003</v>
      </c>
      <c r="I68" s="88"/>
      <c r="J68" s="88"/>
      <c r="K68" s="88"/>
      <c r="L68" s="88"/>
      <c r="M68" s="88"/>
      <c r="N68" s="88"/>
    </row>
    <row r="69" spans="1:14" s="63" customFormat="1" ht="25.5">
      <c r="A69" s="35"/>
      <c r="B69" s="16" t="s">
        <v>0</v>
      </c>
      <c r="C69" s="20" t="s">
        <v>7</v>
      </c>
      <c r="D69" s="16" t="s">
        <v>30</v>
      </c>
      <c r="E69" s="20" t="s">
        <v>128</v>
      </c>
      <c r="F69" s="16" t="s">
        <v>35</v>
      </c>
      <c r="G69" s="21" t="s">
        <v>205</v>
      </c>
      <c r="H69" s="110">
        <f>926.63212+15+2.05321+30+13.2422+53.00212-24.00212</f>
        <v>1015.92753</v>
      </c>
      <c r="I69" s="88"/>
      <c r="J69" s="88"/>
      <c r="K69" s="88"/>
      <c r="L69" s="88"/>
      <c r="M69" s="88"/>
      <c r="N69" s="88"/>
    </row>
    <row r="70" spans="1:14" s="63" customFormat="1" ht="51">
      <c r="A70" s="35"/>
      <c r="B70" s="16" t="s">
        <v>0</v>
      </c>
      <c r="C70" s="20" t="s">
        <v>7</v>
      </c>
      <c r="D70" s="16" t="s">
        <v>30</v>
      </c>
      <c r="E70" s="20" t="s">
        <v>130</v>
      </c>
      <c r="F70" s="16"/>
      <c r="G70" s="21" t="s">
        <v>129</v>
      </c>
      <c r="H70" s="110">
        <f>H71</f>
        <v>20.5</v>
      </c>
      <c r="I70" s="88"/>
      <c r="J70" s="88"/>
      <c r="K70" s="88"/>
      <c r="L70" s="88"/>
      <c r="M70" s="88"/>
      <c r="N70" s="88"/>
    </row>
    <row r="71" spans="1:8" ht="25.5">
      <c r="A71" s="120"/>
      <c r="B71" s="16" t="s">
        <v>0</v>
      </c>
      <c r="C71" s="20" t="s">
        <v>7</v>
      </c>
      <c r="D71" s="16" t="s">
        <v>30</v>
      </c>
      <c r="E71" s="20" t="s">
        <v>130</v>
      </c>
      <c r="F71" s="16" t="s">
        <v>35</v>
      </c>
      <c r="G71" s="21" t="s">
        <v>50</v>
      </c>
      <c r="H71" s="110">
        <v>20.5</v>
      </c>
    </row>
    <row r="72" spans="1:8" ht="12.75">
      <c r="A72" s="13"/>
      <c r="B72" s="16" t="s">
        <v>0</v>
      </c>
      <c r="C72" s="20"/>
      <c r="D72" s="16"/>
      <c r="E72" s="20"/>
      <c r="F72" s="16"/>
      <c r="G72" s="41" t="s">
        <v>68</v>
      </c>
      <c r="H72" s="114">
        <v>20.5</v>
      </c>
    </row>
    <row r="73" spans="1:14" s="65" customFormat="1" ht="12.75">
      <c r="A73" s="26"/>
      <c r="B73" s="24" t="s">
        <v>0</v>
      </c>
      <c r="C73" s="11" t="s">
        <v>12</v>
      </c>
      <c r="D73" s="24"/>
      <c r="E73" s="11"/>
      <c r="F73" s="24"/>
      <c r="G73" s="12" t="s">
        <v>52</v>
      </c>
      <c r="H73" s="115">
        <f>H74</f>
        <v>158.6</v>
      </c>
      <c r="I73" s="95"/>
      <c r="J73" s="95"/>
      <c r="K73" s="95"/>
      <c r="L73" s="95"/>
      <c r="M73" s="95"/>
      <c r="N73" s="95"/>
    </row>
    <row r="74" spans="1:14" s="66" customFormat="1" ht="12.75">
      <c r="A74" s="34"/>
      <c r="B74" s="16" t="s">
        <v>0</v>
      </c>
      <c r="C74" s="14" t="s">
        <v>12</v>
      </c>
      <c r="D74" s="15" t="s">
        <v>8</v>
      </c>
      <c r="E74" s="14"/>
      <c r="F74" s="15"/>
      <c r="G74" s="17" t="s">
        <v>31</v>
      </c>
      <c r="H74" s="111">
        <f>H75</f>
        <v>158.6</v>
      </c>
      <c r="I74" s="96"/>
      <c r="J74" s="96"/>
      <c r="K74" s="96"/>
      <c r="L74" s="96"/>
      <c r="M74" s="96"/>
      <c r="N74" s="96"/>
    </row>
    <row r="75" spans="1:248" ht="12.75">
      <c r="A75" s="35"/>
      <c r="B75" s="16" t="s">
        <v>0</v>
      </c>
      <c r="C75" s="20" t="s">
        <v>12</v>
      </c>
      <c r="D75" s="16" t="s">
        <v>8</v>
      </c>
      <c r="E75" s="20" t="s">
        <v>117</v>
      </c>
      <c r="F75" s="16"/>
      <c r="G75" s="21" t="s">
        <v>46</v>
      </c>
      <c r="H75" s="110">
        <f>H76</f>
        <v>158.6</v>
      </c>
      <c r="I75" s="88"/>
      <c r="J75" s="88"/>
      <c r="K75" s="88"/>
      <c r="L75" s="88"/>
      <c r="M75" s="88"/>
      <c r="N75" s="88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</row>
    <row r="76" spans="1:248" ht="12.75">
      <c r="A76" s="13"/>
      <c r="B76" s="16" t="s">
        <v>0</v>
      </c>
      <c r="C76" s="20" t="s">
        <v>12</v>
      </c>
      <c r="D76" s="16" t="s">
        <v>8</v>
      </c>
      <c r="E76" s="20" t="s">
        <v>117</v>
      </c>
      <c r="F76" s="16"/>
      <c r="G76" s="21" t="s">
        <v>46</v>
      </c>
      <c r="H76" s="110">
        <f>H77</f>
        <v>158.6</v>
      </c>
      <c r="I76" s="88"/>
      <c r="J76" s="88"/>
      <c r="K76" s="88"/>
      <c r="L76" s="88"/>
      <c r="M76" s="88"/>
      <c r="N76" s="88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</row>
    <row r="77" spans="1:248" ht="12.75">
      <c r="A77" s="35"/>
      <c r="B77" s="16" t="s">
        <v>0</v>
      </c>
      <c r="C77" s="20" t="s">
        <v>12</v>
      </c>
      <c r="D77" s="16" t="s">
        <v>8</v>
      </c>
      <c r="E77" s="20" t="s">
        <v>117</v>
      </c>
      <c r="F77" s="16"/>
      <c r="G77" s="21" t="s">
        <v>46</v>
      </c>
      <c r="H77" s="110">
        <f>H78</f>
        <v>158.6</v>
      </c>
      <c r="I77" s="88"/>
      <c r="J77" s="88"/>
      <c r="K77" s="88"/>
      <c r="L77" s="88"/>
      <c r="M77" s="88"/>
      <c r="N77" s="88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</row>
    <row r="78" spans="1:8" ht="25.5">
      <c r="A78" s="35"/>
      <c r="B78" s="16" t="s">
        <v>0</v>
      </c>
      <c r="C78" s="20" t="s">
        <v>12</v>
      </c>
      <c r="D78" s="16" t="s">
        <v>8</v>
      </c>
      <c r="E78" s="20" t="s">
        <v>131</v>
      </c>
      <c r="F78" s="16"/>
      <c r="G78" s="21" t="s">
        <v>53</v>
      </c>
      <c r="H78" s="110">
        <f>H79+H80</f>
        <v>158.6</v>
      </c>
    </row>
    <row r="79" spans="1:8" ht="51">
      <c r="A79" s="35"/>
      <c r="B79" s="16" t="s">
        <v>0</v>
      </c>
      <c r="C79" s="20" t="s">
        <v>12</v>
      </c>
      <c r="D79" s="16" t="s">
        <v>8</v>
      </c>
      <c r="E79" s="20" t="s">
        <v>131</v>
      </c>
      <c r="F79" s="16" t="s">
        <v>34</v>
      </c>
      <c r="G79" s="21" t="s">
        <v>33</v>
      </c>
      <c r="H79" s="110">
        <v>145.9</v>
      </c>
    </row>
    <row r="80" spans="1:8" ht="25.5">
      <c r="A80" s="35"/>
      <c r="B80" s="16" t="s">
        <v>0</v>
      </c>
      <c r="C80" s="20" t="s">
        <v>12</v>
      </c>
      <c r="D80" s="16" t="s">
        <v>8</v>
      </c>
      <c r="E80" s="20" t="s">
        <v>131</v>
      </c>
      <c r="F80" s="16" t="s">
        <v>35</v>
      </c>
      <c r="G80" s="21" t="s">
        <v>205</v>
      </c>
      <c r="H80" s="110">
        <v>12.7</v>
      </c>
    </row>
    <row r="81" spans="1:8" ht="15">
      <c r="A81" s="120"/>
      <c r="B81" s="16" t="s">
        <v>0</v>
      </c>
      <c r="C81" s="20"/>
      <c r="D81" s="16"/>
      <c r="E81" s="20"/>
      <c r="F81" s="16"/>
      <c r="G81" s="41" t="s">
        <v>68</v>
      </c>
      <c r="H81" s="114">
        <v>158.6</v>
      </c>
    </row>
    <row r="82" spans="1:14" s="62" customFormat="1" ht="25.5">
      <c r="A82" s="26"/>
      <c r="B82" s="24" t="s">
        <v>0</v>
      </c>
      <c r="C82" s="11" t="s">
        <v>8</v>
      </c>
      <c r="D82" s="24"/>
      <c r="E82" s="11"/>
      <c r="F82" s="24"/>
      <c r="G82" s="12" t="s">
        <v>54</v>
      </c>
      <c r="H82" s="115">
        <f>H83</f>
        <v>27</v>
      </c>
      <c r="I82" s="86"/>
      <c r="J82" s="86"/>
      <c r="K82" s="86"/>
      <c r="L82" s="86"/>
      <c r="M82" s="86"/>
      <c r="N82" s="86"/>
    </row>
    <row r="83" spans="1:14" s="63" customFormat="1" ht="12.75">
      <c r="A83" s="34"/>
      <c r="B83" s="16" t="s">
        <v>0</v>
      </c>
      <c r="C83" s="14" t="s">
        <v>8</v>
      </c>
      <c r="D83" s="15" t="s">
        <v>9</v>
      </c>
      <c r="E83" s="14"/>
      <c r="F83" s="15"/>
      <c r="G83" s="17" t="s">
        <v>38</v>
      </c>
      <c r="H83" s="111">
        <f>H86</f>
        <v>27</v>
      </c>
      <c r="I83" s="88"/>
      <c r="J83" s="88"/>
      <c r="K83" s="88"/>
      <c r="L83" s="88"/>
      <c r="M83" s="88"/>
      <c r="N83" s="88"/>
    </row>
    <row r="84" spans="1:14" s="63" customFormat="1" ht="12.75">
      <c r="A84" s="35"/>
      <c r="B84" s="16" t="s">
        <v>0</v>
      </c>
      <c r="C84" s="20" t="s">
        <v>8</v>
      </c>
      <c r="D84" s="16" t="s">
        <v>9</v>
      </c>
      <c r="E84" s="20" t="s">
        <v>117</v>
      </c>
      <c r="F84" s="16"/>
      <c r="G84" s="21" t="s">
        <v>46</v>
      </c>
      <c r="H84" s="110">
        <f>H85</f>
        <v>27</v>
      </c>
      <c r="I84" s="88"/>
      <c r="J84" s="88"/>
      <c r="K84" s="88"/>
      <c r="L84" s="88"/>
      <c r="M84" s="88"/>
      <c r="N84" s="88"/>
    </row>
    <row r="85" spans="1:14" s="63" customFormat="1" ht="12.75">
      <c r="A85" s="13"/>
      <c r="B85" s="16" t="s">
        <v>0</v>
      </c>
      <c r="C85" s="20" t="s">
        <v>8</v>
      </c>
      <c r="D85" s="16" t="s">
        <v>9</v>
      </c>
      <c r="E85" s="20" t="s">
        <v>117</v>
      </c>
      <c r="F85" s="16"/>
      <c r="G85" s="21" t="s">
        <v>46</v>
      </c>
      <c r="H85" s="110">
        <f>H86</f>
        <v>27</v>
      </c>
      <c r="I85" s="88"/>
      <c r="J85" s="88"/>
      <c r="K85" s="88"/>
      <c r="L85" s="88"/>
      <c r="M85" s="88"/>
      <c r="N85" s="88"/>
    </row>
    <row r="86" spans="1:14" s="63" customFormat="1" ht="12.75">
      <c r="A86" s="35"/>
      <c r="B86" s="16" t="s">
        <v>0</v>
      </c>
      <c r="C86" s="20" t="s">
        <v>8</v>
      </c>
      <c r="D86" s="16" t="s">
        <v>9</v>
      </c>
      <c r="E86" s="20" t="s">
        <v>117</v>
      </c>
      <c r="F86" s="16"/>
      <c r="G86" s="21" t="s">
        <v>46</v>
      </c>
      <c r="H86" s="110">
        <f>H87</f>
        <v>27</v>
      </c>
      <c r="I86" s="88"/>
      <c r="J86" s="88"/>
      <c r="K86" s="88"/>
      <c r="L86" s="88"/>
      <c r="M86" s="88"/>
      <c r="N86" s="88"/>
    </row>
    <row r="87" spans="1:14" s="63" customFormat="1" ht="76.5">
      <c r="A87" s="35"/>
      <c r="B87" s="16" t="s">
        <v>0</v>
      </c>
      <c r="C87" s="20" t="s">
        <v>8</v>
      </c>
      <c r="D87" s="16" t="s">
        <v>9</v>
      </c>
      <c r="E87" s="20" t="s">
        <v>132</v>
      </c>
      <c r="F87" s="16"/>
      <c r="G87" s="21" t="s">
        <v>133</v>
      </c>
      <c r="H87" s="110">
        <f>H88</f>
        <v>27</v>
      </c>
      <c r="I87" s="88"/>
      <c r="J87" s="88"/>
      <c r="K87" s="88"/>
      <c r="L87" s="88"/>
      <c r="M87" s="88"/>
      <c r="N87" s="88"/>
    </row>
    <row r="88" spans="1:14" s="63" customFormat="1" ht="25.5">
      <c r="A88" s="35"/>
      <c r="B88" s="16" t="s">
        <v>0</v>
      </c>
      <c r="C88" s="20" t="s">
        <v>8</v>
      </c>
      <c r="D88" s="16" t="s">
        <v>9</v>
      </c>
      <c r="E88" s="20" t="s">
        <v>132</v>
      </c>
      <c r="F88" s="16" t="s">
        <v>35</v>
      </c>
      <c r="G88" s="21" t="s">
        <v>205</v>
      </c>
      <c r="H88" s="110">
        <v>27</v>
      </c>
      <c r="I88" s="88"/>
      <c r="J88" s="88"/>
      <c r="K88" s="88"/>
      <c r="L88" s="88"/>
      <c r="M88" s="88"/>
      <c r="N88" s="88"/>
    </row>
    <row r="89" spans="1:14" s="63" customFormat="1" ht="25.5" hidden="1">
      <c r="A89" s="13"/>
      <c r="B89" s="16" t="s">
        <v>0</v>
      </c>
      <c r="C89" s="20" t="s">
        <v>8</v>
      </c>
      <c r="D89" s="16" t="s">
        <v>9</v>
      </c>
      <c r="E89" s="20" t="s">
        <v>132</v>
      </c>
      <c r="F89" s="16" t="s">
        <v>208</v>
      </c>
      <c r="G89" s="21" t="s">
        <v>209</v>
      </c>
      <c r="H89" s="89">
        <v>0</v>
      </c>
      <c r="I89" s="88"/>
      <c r="J89" s="88"/>
      <c r="K89" s="88"/>
      <c r="L89" s="88"/>
      <c r="M89" s="88"/>
      <c r="N89" s="88"/>
    </row>
    <row r="90" spans="1:8" ht="15">
      <c r="A90" s="120"/>
      <c r="B90" s="16" t="s">
        <v>0</v>
      </c>
      <c r="C90" s="20"/>
      <c r="D90" s="16"/>
      <c r="E90" s="20"/>
      <c r="F90" s="16"/>
      <c r="G90" s="41" t="s">
        <v>68</v>
      </c>
      <c r="H90" s="114">
        <v>27</v>
      </c>
    </row>
    <row r="91" spans="1:14" s="62" customFormat="1" ht="12.75">
      <c r="A91" s="26"/>
      <c r="B91" s="24" t="s">
        <v>0</v>
      </c>
      <c r="C91" s="11" t="s">
        <v>9</v>
      </c>
      <c r="D91" s="24"/>
      <c r="E91" s="11"/>
      <c r="F91" s="24"/>
      <c r="G91" s="12" t="s">
        <v>56</v>
      </c>
      <c r="H91" s="115">
        <f>H92+H99</f>
        <v>4551.27538</v>
      </c>
      <c r="I91" s="86"/>
      <c r="J91" s="86"/>
      <c r="K91" s="86"/>
      <c r="L91" s="86"/>
      <c r="M91" s="86"/>
      <c r="N91" s="86"/>
    </row>
    <row r="92" spans="1:14" s="63" customFormat="1" ht="12.75">
      <c r="A92" s="34"/>
      <c r="B92" s="16" t="s">
        <v>0</v>
      </c>
      <c r="C92" s="14" t="s">
        <v>9</v>
      </c>
      <c r="D92" s="15" t="s">
        <v>55</v>
      </c>
      <c r="E92" s="14"/>
      <c r="F92" s="15"/>
      <c r="G92" s="17" t="s">
        <v>69</v>
      </c>
      <c r="H92" s="111">
        <f>H93</f>
        <v>4511.27538</v>
      </c>
      <c r="I92" s="88"/>
      <c r="J92" s="88"/>
      <c r="K92" s="88"/>
      <c r="L92" s="88"/>
      <c r="M92" s="88"/>
      <c r="N92" s="88"/>
    </row>
    <row r="93" spans="1:14" s="63" customFormat="1" ht="51">
      <c r="A93" s="13"/>
      <c r="B93" s="16" t="s">
        <v>0</v>
      </c>
      <c r="C93" s="20" t="s">
        <v>9</v>
      </c>
      <c r="D93" s="16" t="s">
        <v>55</v>
      </c>
      <c r="E93" s="20" t="s">
        <v>134</v>
      </c>
      <c r="F93" s="16"/>
      <c r="G93" s="21" t="s">
        <v>73</v>
      </c>
      <c r="H93" s="110">
        <f>H94</f>
        <v>4511.27538</v>
      </c>
      <c r="I93" s="88"/>
      <c r="J93" s="88"/>
      <c r="K93" s="88"/>
      <c r="L93" s="88"/>
      <c r="M93" s="88"/>
      <c r="N93" s="88"/>
    </row>
    <row r="94" spans="1:14" s="63" customFormat="1" ht="25.5">
      <c r="A94" s="13"/>
      <c r="B94" s="16" t="s">
        <v>0</v>
      </c>
      <c r="C94" s="20" t="s">
        <v>9</v>
      </c>
      <c r="D94" s="16" t="s">
        <v>55</v>
      </c>
      <c r="E94" s="20" t="s">
        <v>135</v>
      </c>
      <c r="F94" s="16"/>
      <c r="G94" s="21" t="s">
        <v>74</v>
      </c>
      <c r="H94" s="110">
        <f>H95</f>
        <v>4511.27538</v>
      </c>
      <c r="I94" s="88"/>
      <c r="J94" s="88"/>
      <c r="K94" s="88"/>
      <c r="L94" s="88"/>
      <c r="M94" s="88"/>
      <c r="N94" s="88"/>
    </row>
    <row r="95" spans="1:14" s="63" customFormat="1" ht="63.75">
      <c r="A95" s="13"/>
      <c r="B95" s="16" t="s">
        <v>0</v>
      </c>
      <c r="C95" s="20" t="s">
        <v>9</v>
      </c>
      <c r="D95" s="16" t="s">
        <v>55</v>
      </c>
      <c r="E95" s="20" t="s">
        <v>136</v>
      </c>
      <c r="F95" s="16"/>
      <c r="G95" s="21" t="s">
        <v>137</v>
      </c>
      <c r="H95" s="110">
        <f>H96</f>
        <v>4511.27538</v>
      </c>
      <c r="I95" s="88"/>
      <c r="J95" s="88"/>
      <c r="K95" s="88"/>
      <c r="L95" s="88"/>
      <c r="M95" s="88"/>
      <c r="N95" s="88"/>
    </row>
    <row r="96" spans="1:14" s="63" customFormat="1" ht="25.5">
      <c r="A96" s="13"/>
      <c r="B96" s="16" t="s">
        <v>0</v>
      </c>
      <c r="C96" s="20" t="s">
        <v>9</v>
      </c>
      <c r="D96" s="16" t="s">
        <v>55</v>
      </c>
      <c r="E96" s="20" t="s">
        <v>138</v>
      </c>
      <c r="F96" s="16"/>
      <c r="G96" s="21" t="s">
        <v>70</v>
      </c>
      <c r="H96" s="110">
        <f>H97</f>
        <v>4511.27538</v>
      </c>
      <c r="I96" s="88"/>
      <c r="J96" s="88"/>
      <c r="K96" s="88"/>
      <c r="L96" s="88"/>
      <c r="M96" s="88"/>
      <c r="N96" s="88"/>
    </row>
    <row r="97" spans="1:14" s="63" customFormat="1" ht="25.5">
      <c r="A97" s="35"/>
      <c r="B97" s="16" t="s">
        <v>0</v>
      </c>
      <c r="C97" s="20" t="s">
        <v>9</v>
      </c>
      <c r="D97" s="16" t="s">
        <v>55</v>
      </c>
      <c r="E97" s="20" t="s">
        <v>138</v>
      </c>
      <c r="F97" s="16" t="s">
        <v>35</v>
      </c>
      <c r="G97" s="21" t="s">
        <v>205</v>
      </c>
      <c r="H97" s="110">
        <f>1115.10397+3337.73218-4.9+63.33923</f>
        <v>4511.27538</v>
      </c>
      <c r="I97" s="88"/>
      <c r="J97" s="88"/>
      <c r="K97" s="88"/>
      <c r="L97" s="88"/>
      <c r="M97" s="88"/>
      <c r="N97" s="88"/>
    </row>
    <row r="98" spans="1:14" s="63" customFormat="1" ht="25.5" hidden="1">
      <c r="A98" s="13"/>
      <c r="B98" s="16" t="s">
        <v>0</v>
      </c>
      <c r="C98" s="20" t="s">
        <v>9</v>
      </c>
      <c r="D98" s="16" t="s">
        <v>55</v>
      </c>
      <c r="E98" s="20" t="s">
        <v>138</v>
      </c>
      <c r="F98" s="16" t="s">
        <v>208</v>
      </c>
      <c r="G98" s="21" t="s">
        <v>209</v>
      </c>
      <c r="H98" s="90">
        <v>0</v>
      </c>
      <c r="I98" s="88"/>
      <c r="J98" s="88"/>
      <c r="K98" s="88"/>
      <c r="L98" s="88"/>
      <c r="M98" s="88"/>
      <c r="N98" s="88"/>
    </row>
    <row r="99" spans="1:14" s="63" customFormat="1" ht="12.75">
      <c r="A99" s="35"/>
      <c r="B99" s="16" t="s">
        <v>0</v>
      </c>
      <c r="C99" s="14" t="s">
        <v>9</v>
      </c>
      <c r="D99" s="15" t="s">
        <v>45</v>
      </c>
      <c r="E99" s="14"/>
      <c r="F99" s="16"/>
      <c r="G99" s="17" t="s">
        <v>42</v>
      </c>
      <c r="H99" s="111">
        <f>H100+H107</f>
        <v>40</v>
      </c>
      <c r="I99" s="88"/>
      <c r="J99" s="88"/>
      <c r="K99" s="88"/>
      <c r="L99" s="88"/>
      <c r="M99" s="88"/>
      <c r="N99" s="88"/>
    </row>
    <row r="100" spans="1:8" ht="25.5" hidden="1">
      <c r="A100" s="13"/>
      <c r="B100" s="16" t="s">
        <v>0</v>
      </c>
      <c r="C100" s="20" t="s">
        <v>9</v>
      </c>
      <c r="D100" s="16" t="s">
        <v>45</v>
      </c>
      <c r="E100" s="20" t="s">
        <v>159</v>
      </c>
      <c r="F100" s="16"/>
      <c r="G100" s="21" t="s">
        <v>77</v>
      </c>
      <c r="H100" s="22">
        <f aca="true" t="shared" si="0" ref="H100:H105">H101</f>
        <v>0</v>
      </c>
    </row>
    <row r="101" spans="1:8" ht="25.5" hidden="1">
      <c r="A101" s="13"/>
      <c r="B101" s="16" t="s">
        <v>0</v>
      </c>
      <c r="C101" s="20" t="s">
        <v>9</v>
      </c>
      <c r="D101" s="16" t="s">
        <v>45</v>
      </c>
      <c r="E101" s="20" t="s">
        <v>236</v>
      </c>
      <c r="F101" s="16"/>
      <c r="G101" s="21" t="s">
        <v>237</v>
      </c>
      <c r="H101" s="22">
        <f t="shared" si="0"/>
        <v>0</v>
      </c>
    </row>
    <row r="102" spans="1:8" ht="25.5" hidden="1">
      <c r="A102" s="13"/>
      <c r="B102" s="16" t="s">
        <v>0</v>
      </c>
      <c r="C102" s="20" t="s">
        <v>9</v>
      </c>
      <c r="D102" s="16" t="s">
        <v>45</v>
      </c>
      <c r="E102" s="20" t="s">
        <v>238</v>
      </c>
      <c r="F102" s="16"/>
      <c r="G102" s="21" t="s">
        <v>239</v>
      </c>
      <c r="H102" s="22">
        <f t="shared" si="0"/>
        <v>0</v>
      </c>
    </row>
    <row r="103" spans="1:8" ht="25.5" hidden="1">
      <c r="A103" s="13"/>
      <c r="B103" s="16" t="s">
        <v>0</v>
      </c>
      <c r="C103" s="20" t="s">
        <v>9</v>
      </c>
      <c r="D103" s="16" t="s">
        <v>45</v>
      </c>
      <c r="E103" s="20" t="s">
        <v>240</v>
      </c>
      <c r="F103" s="16"/>
      <c r="G103" s="21" t="s">
        <v>70</v>
      </c>
      <c r="H103" s="22">
        <f t="shared" si="0"/>
        <v>0</v>
      </c>
    </row>
    <row r="104" spans="1:8" ht="25.5" hidden="1">
      <c r="A104" s="13"/>
      <c r="B104" s="16" t="s">
        <v>0</v>
      </c>
      <c r="C104" s="20" t="s">
        <v>9</v>
      </c>
      <c r="D104" s="16" t="s">
        <v>45</v>
      </c>
      <c r="E104" s="20" t="s">
        <v>240</v>
      </c>
      <c r="F104" s="16" t="s">
        <v>35</v>
      </c>
      <c r="G104" s="21" t="s">
        <v>205</v>
      </c>
      <c r="H104" s="22">
        <f t="shared" si="0"/>
        <v>0</v>
      </c>
    </row>
    <row r="105" spans="1:8" ht="25.5" hidden="1">
      <c r="A105" s="13"/>
      <c r="B105" s="16" t="s">
        <v>0</v>
      </c>
      <c r="C105" s="20" t="s">
        <v>9</v>
      </c>
      <c r="D105" s="16" t="s">
        <v>45</v>
      </c>
      <c r="E105" s="20" t="s">
        <v>240</v>
      </c>
      <c r="F105" s="16" t="s">
        <v>206</v>
      </c>
      <c r="G105" s="21" t="s">
        <v>207</v>
      </c>
      <c r="H105" s="22">
        <f t="shared" si="0"/>
        <v>0</v>
      </c>
    </row>
    <row r="106" spans="1:8" ht="25.5" hidden="1">
      <c r="A106" s="13"/>
      <c r="B106" s="16" t="s">
        <v>0</v>
      </c>
      <c r="C106" s="20" t="s">
        <v>9</v>
      </c>
      <c r="D106" s="16" t="s">
        <v>45</v>
      </c>
      <c r="E106" s="20" t="s">
        <v>240</v>
      </c>
      <c r="F106" s="16" t="s">
        <v>208</v>
      </c>
      <c r="G106" s="21" t="s">
        <v>209</v>
      </c>
      <c r="H106" s="22">
        <v>0</v>
      </c>
    </row>
    <row r="107" spans="1:8" ht="38.25">
      <c r="A107" s="13"/>
      <c r="B107" s="16" t="s">
        <v>0</v>
      </c>
      <c r="C107" s="20" t="s">
        <v>9</v>
      </c>
      <c r="D107" s="16" t="s">
        <v>45</v>
      </c>
      <c r="E107" s="20" t="s">
        <v>146</v>
      </c>
      <c r="F107" s="16"/>
      <c r="G107" s="21" t="s">
        <v>111</v>
      </c>
      <c r="H107" s="110">
        <f>H108+H111</f>
        <v>40</v>
      </c>
    </row>
    <row r="108" spans="1:8" ht="76.5">
      <c r="A108" s="13"/>
      <c r="B108" s="16" t="s">
        <v>0</v>
      </c>
      <c r="C108" s="20" t="s">
        <v>9</v>
      </c>
      <c r="D108" s="16" t="s">
        <v>45</v>
      </c>
      <c r="E108" s="20" t="s">
        <v>147</v>
      </c>
      <c r="F108" s="16"/>
      <c r="G108" s="21" t="s">
        <v>148</v>
      </c>
      <c r="H108" s="110">
        <f>H109</f>
        <v>35</v>
      </c>
    </row>
    <row r="109" spans="1:8" ht="25.5">
      <c r="A109" s="13"/>
      <c r="B109" s="16" t="s">
        <v>0</v>
      </c>
      <c r="C109" s="20" t="s">
        <v>9</v>
      </c>
      <c r="D109" s="16" t="s">
        <v>45</v>
      </c>
      <c r="E109" s="20" t="s">
        <v>149</v>
      </c>
      <c r="F109" s="16"/>
      <c r="G109" s="21" t="s">
        <v>70</v>
      </c>
      <c r="H109" s="110">
        <f>H110</f>
        <v>35</v>
      </c>
    </row>
    <row r="110" spans="1:8" ht="12.75">
      <c r="A110" s="13"/>
      <c r="B110" s="16" t="s">
        <v>0</v>
      </c>
      <c r="C110" s="20" t="s">
        <v>9</v>
      </c>
      <c r="D110" s="16" t="s">
        <v>45</v>
      </c>
      <c r="E110" s="20" t="s">
        <v>149</v>
      </c>
      <c r="F110" s="16" t="s">
        <v>37</v>
      </c>
      <c r="G110" s="21" t="s">
        <v>36</v>
      </c>
      <c r="H110" s="110">
        <v>35</v>
      </c>
    </row>
    <row r="111" spans="1:8" ht="25.5">
      <c r="A111" s="13"/>
      <c r="B111" s="16" t="s">
        <v>0</v>
      </c>
      <c r="C111" s="20" t="s">
        <v>9</v>
      </c>
      <c r="D111" s="16" t="s">
        <v>45</v>
      </c>
      <c r="E111" s="20" t="s">
        <v>150</v>
      </c>
      <c r="F111" s="16"/>
      <c r="G111" s="21" t="s">
        <v>151</v>
      </c>
      <c r="H111" s="110">
        <f>H112</f>
        <v>5</v>
      </c>
    </row>
    <row r="112" spans="1:8" ht="25.5">
      <c r="A112" s="13"/>
      <c r="B112" s="16" t="s">
        <v>0</v>
      </c>
      <c r="C112" s="20" t="s">
        <v>9</v>
      </c>
      <c r="D112" s="16" t="s">
        <v>45</v>
      </c>
      <c r="E112" s="20" t="s">
        <v>152</v>
      </c>
      <c r="F112" s="16"/>
      <c r="G112" s="21" t="s">
        <v>70</v>
      </c>
      <c r="H112" s="110">
        <f>H113</f>
        <v>5</v>
      </c>
    </row>
    <row r="113" spans="1:8" ht="12.75">
      <c r="A113" s="13"/>
      <c r="B113" s="16" t="s">
        <v>0</v>
      </c>
      <c r="C113" s="20" t="s">
        <v>9</v>
      </c>
      <c r="D113" s="16" t="s">
        <v>45</v>
      </c>
      <c r="E113" s="20" t="s">
        <v>152</v>
      </c>
      <c r="F113" s="16" t="s">
        <v>37</v>
      </c>
      <c r="G113" s="21" t="s">
        <v>36</v>
      </c>
      <c r="H113" s="110">
        <v>5</v>
      </c>
    </row>
    <row r="114" spans="1:14" s="62" customFormat="1" ht="12.75">
      <c r="A114" s="26"/>
      <c r="B114" s="24" t="s">
        <v>0</v>
      </c>
      <c r="C114" s="11" t="s">
        <v>16</v>
      </c>
      <c r="D114" s="24"/>
      <c r="E114" s="11"/>
      <c r="F114" s="24"/>
      <c r="G114" s="12" t="s">
        <v>57</v>
      </c>
      <c r="H114" s="115">
        <f>H115+H143+H167+H195</f>
        <v>131758.47916</v>
      </c>
      <c r="I114" s="86"/>
      <c r="J114" s="86"/>
      <c r="K114" s="86"/>
      <c r="L114" s="86"/>
      <c r="M114" s="86"/>
      <c r="N114" s="86"/>
    </row>
    <row r="115" spans="1:14" s="63" customFormat="1" ht="12.75">
      <c r="A115" s="34"/>
      <c r="B115" s="16" t="s">
        <v>0</v>
      </c>
      <c r="C115" s="14" t="s">
        <v>16</v>
      </c>
      <c r="D115" s="15" t="s">
        <v>7</v>
      </c>
      <c r="E115" s="14"/>
      <c r="F115" s="15"/>
      <c r="G115" s="17" t="s">
        <v>17</v>
      </c>
      <c r="H115" s="111">
        <f>H116+H129+H137</f>
        <v>108045.28964</v>
      </c>
      <c r="I115" s="88"/>
      <c r="J115" s="88"/>
      <c r="K115" s="88"/>
      <c r="L115" s="88"/>
      <c r="M115" s="88"/>
      <c r="N115" s="88"/>
    </row>
    <row r="116" spans="1:14" s="63" customFormat="1" ht="51">
      <c r="A116" s="13"/>
      <c r="B116" s="16" t="s">
        <v>0</v>
      </c>
      <c r="C116" s="20" t="s">
        <v>16</v>
      </c>
      <c r="D116" s="16" t="s">
        <v>7</v>
      </c>
      <c r="E116" s="20" t="s">
        <v>134</v>
      </c>
      <c r="F116" s="16"/>
      <c r="G116" s="21" t="s">
        <v>73</v>
      </c>
      <c r="H116" s="110">
        <f>H117+H121</f>
        <v>106067.82639</v>
      </c>
      <c r="I116" s="88"/>
      <c r="J116" s="88"/>
      <c r="K116" s="88"/>
      <c r="L116" s="88"/>
      <c r="M116" s="88"/>
      <c r="N116" s="88"/>
    </row>
    <row r="117" spans="1:14" s="63" customFormat="1" ht="25.5">
      <c r="A117" s="13"/>
      <c r="B117" s="16" t="s">
        <v>0</v>
      </c>
      <c r="C117" s="20" t="s">
        <v>16</v>
      </c>
      <c r="D117" s="16" t="s">
        <v>7</v>
      </c>
      <c r="E117" s="20" t="s">
        <v>140</v>
      </c>
      <c r="F117" s="16"/>
      <c r="G117" s="21" t="s">
        <v>241</v>
      </c>
      <c r="H117" s="22">
        <f>H118</f>
        <v>5000</v>
      </c>
      <c r="I117" s="88"/>
      <c r="J117" s="88"/>
      <c r="K117" s="88"/>
      <c r="L117" s="88"/>
      <c r="M117" s="88"/>
      <c r="N117" s="88"/>
    </row>
    <row r="118" spans="1:14" s="63" customFormat="1" ht="51">
      <c r="A118" s="13"/>
      <c r="B118" s="16" t="s">
        <v>0</v>
      </c>
      <c r="C118" s="20" t="s">
        <v>16</v>
      </c>
      <c r="D118" s="16" t="s">
        <v>7</v>
      </c>
      <c r="E118" s="20" t="s">
        <v>242</v>
      </c>
      <c r="F118" s="16"/>
      <c r="G118" s="21" t="s">
        <v>243</v>
      </c>
      <c r="H118" s="22">
        <f>H119</f>
        <v>5000</v>
      </c>
      <c r="I118" s="88"/>
      <c r="J118" s="88"/>
      <c r="K118" s="88"/>
      <c r="L118" s="88"/>
      <c r="M118" s="88"/>
      <c r="N118" s="88"/>
    </row>
    <row r="119" spans="1:14" s="63" customFormat="1" ht="25.5">
      <c r="A119" s="13"/>
      <c r="B119" s="16" t="s">
        <v>0</v>
      </c>
      <c r="C119" s="20" t="s">
        <v>16</v>
      </c>
      <c r="D119" s="16" t="s">
        <v>7</v>
      </c>
      <c r="E119" s="20" t="s">
        <v>244</v>
      </c>
      <c r="F119" s="16"/>
      <c r="G119" s="21" t="s">
        <v>70</v>
      </c>
      <c r="H119" s="22">
        <f>H120</f>
        <v>5000</v>
      </c>
      <c r="I119" s="88"/>
      <c r="J119" s="88"/>
      <c r="K119" s="88"/>
      <c r="L119" s="88"/>
      <c r="M119" s="88"/>
      <c r="N119" s="88"/>
    </row>
    <row r="120" spans="1:14" s="63" customFormat="1" ht="25.5">
      <c r="A120" s="13"/>
      <c r="B120" s="16" t="s">
        <v>0</v>
      </c>
      <c r="C120" s="20" t="s">
        <v>16</v>
      </c>
      <c r="D120" s="16" t="s">
        <v>7</v>
      </c>
      <c r="E120" s="20" t="s">
        <v>244</v>
      </c>
      <c r="F120" s="16" t="s">
        <v>35</v>
      </c>
      <c r="G120" s="21" t="s">
        <v>205</v>
      </c>
      <c r="H120" s="22">
        <f>1000+4000</f>
        <v>5000</v>
      </c>
      <c r="I120" s="88"/>
      <c r="J120" s="88"/>
      <c r="K120" s="88"/>
      <c r="L120" s="88"/>
      <c r="M120" s="88"/>
      <c r="N120" s="88"/>
    </row>
    <row r="121" spans="1:14" s="63" customFormat="1" ht="25.5">
      <c r="A121" s="35"/>
      <c r="B121" s="16" t="s">
        <v>0</v>
      </c>
      <c r="C121" s="20" t="s">
        <v>16</v>
      </c>
      <c r="D121" s="16" t="s">
        <v>7</v>
      </c>
      <c r="E121" s="20" t="s">
        <v>153</v>
      </c>
      <c r="F121" s="16"/>
      <c r="G121" s="21" t="s">
        <v>113</v>
      </c>
      <c r="H121" s="110">
        <f>H122</f>
        <v>101067.82639</v>
      </c>
      <c r="I121" s="88"/>
      <c r="J121" s="88"/>
      <c r="K121" s="88"/>
      <c r="L121" s="88"/>
      <c r="M121" s="88"/>
      <c r="N121" s="88"/>
    </row>
    <row r="122" spans="1:14" s="63" customFormat="1" ht="25.5">
      <c r="A122" s="35"/>
      <c r="B122" s="16" t="s">
        <v>0</v>
      </c>
      <c r="C122" s="20" t="s">
        <v>16</v>
      </c>
      <c r="D122" s="16" t="s">
        <v>7</v>
      </c>
      <c r="E122" s="20" t="s">
        <v>154</v>
      </c>
      <c r="F122" s="16"/>
      <c r="G122" s="21" t="s">
        <v>155</v>
      </c>
      <c r="H122" s="110">
        <f>H123</f>
        <v>101067.82639</v>
      </c>
      <c r="I122" s="88"/>
      <c r="J122" s="88"/>
      <c r="K122" s="88"/>
      <c r="L122" s="88"/>
      <c r="M122" s="88"/>
      <c r="N122" s="88"/>
    </row>
    <row r="123" spans="1:14" s="63" customFormat="1" ht="25.5">
      <c r="A123" s="35"/>
      <c r="B123" s="16" t="s">
        <v>0</v>
      </c>
      <c r="C123" s="20" t="s">
        <v>16</v>
      </c>
      <c r="D123" s="16" t="s">
        <v>7</v>
      </c>
      <c r="E123" s="20" t="s">
        <v>156</v>
      </c>
      <c r="F123" s="16"/>
      <c r="G123" s="21" t="s">
        <v>70</v>
      </c>
      <c r="H123" s="110">
        <f>H124+H136</f>
        <v>101067.82639</v>
      </c>
      <c r="I123" s="88"/>
      <c r="J123" s="88"/>
      <c r="K123" s="88"/>
      <c r="L123" s="88"/>
      <c r="M123" s="88"/>
      <c r="N123" s="88"/>
    </row>
    <row r="124" spans="1:14" s="63" customFormat="1" ht="25.5">
      <c r="A124" s="13"/>
      <c r="B124" s="16" t="s">
        <v>0</v>
      </c>
      <c r="C124" s="20" t="s">
        <v>16</v>
      </c>
      <c r="D124" s="16" t="s">
        <v>7</v>
      </c>
      <c r="E124" s="20" t="s">
        <v>156</v>
      </c>
      <c r="F124" s="16" t="s">
        <v>35</v>
      </c>
      <c r="G124" s="21" t="s">
        <v>205</v>
      </c>
      <c r="H124" s="110">
        <f>30200+1000+300+22988.09298+14376.23+27400+4803.50341-48500</f>
        <v>52567.82639</v>
      </c>
      <c r="I124" s="88"/>
      <c r="J124" s="88"/>
      <c r="K124" s="88"/>
      <c r="L124" s="88"/>
      <c r="M124" s="88"/>
      <c r="N124" s="88"/>
    </row>
    <row r="125" spans="1:14" s="63" customFormat="1" ht="25.5" hidden="1">
      <c r="A125" s="13"/>
      <c r="B125" s="16" t="s">
        <v>0</v>
      </c>
      <c r="C125" s="20" t="s">
        <v>16</v>
      </c>
      <c r="D125" s="16" t="s">
        <v>7</v>
      </c>
      <c r="E125" s="20" t="s">
        <v>156</v>
      </c>
      <c r="F125" s="16" t="s">
        <v>245</v>
      </c>
      <c r="G125" s="21" t="s">
        <v>246</v>
      </c>
      <c r="H125" s="90">
        <v>0</v>
      </c>
      <c r="I125" s="88"/>
      <c r="J125" s="88"/>
      <c r="K125" s="88"/>
      <c r="L125" s="88"/>
      <c r="M125" s="88"/>
      <c r="N125" s="88"/>
    </row>
    <row r="126" spans="1:14" s="63" customFormat="1" ht="25.5" hidden="1">
      <c r="A126" s="13"/>
      <c r="B126" s="16" t="s">
        <v>0</v>
      </c>
      <c r="C126" s="20" t="s">
        <v>16</v>
      </c>
      <c r="D126" s="16" t="s">
        <v>7</v>
      </c>
      <c r="E126" s="20" t="s">
        <v>156</v>
      </c>
      <c r="F126" s="16" t="s">
        <v>208</v>
      </c>
      <c r="G126" s="21" t="s">
        <v>209</v>
      </c>
      <c r="H126" s="90">
        <v>0</v>
      </c>
      <c r="I126" s="88"/>
      <c r="J126" s="88"/>
      <c r="K126" s="88"/>
      <c r="L126" s="88"/>
      <c r="M126" s="88"/>
      <c r="N126" s="88"/>
    </row>
    <row r="127" spans="1:14" s="63" customFormat="1" ht="25.5" hidden="1">
      <c r="A127" s="13"/>
      <c r="B127" s="16" t="s">
        <v>0</v>
      </c>
      <c r="C127" s="20" t="s">
        <v>16</v>
      </c>
      <c r="D127" s="16" t="s">
        <v>7</v>
      </c>
      <c r="E127" s="20" t="s">
        <v>156</v>
      </c>
      <c r="F127" s="16" t="s">
        <v>208</v>
      </c>
      <c r="G127" s="21" t="s">
        <v>209</v>
      </c>
      <c r="H127" s="90">
        <v>0</v>
      </c>
      <c r="I127" s="88"/>
      <c r="J127" s="88"/>
      <c r="K127" s="88"/>
      <c r="L127" s="88"/>
      <c r="M127" s="88"/>
      <c r="N127" s="88"/>
    </row>
    <row r="128" spans="1:14" s="63" customFormat="1" ht="25.5" hidden="1">
      <c r="A128" s="13"/>
      <c r="B128" s="16" t="s">
        <v>0</v>
      </c>
      <c r="C128" s="20" t="s">
        <v>16</v>
      </c>
      <c r="D128" s="16" t="s">
        <v>7</v>
      </c>
      <c r="E128" s="20" t="s">
        <v>156</v>
      </c>
      <c r="F128" s="16" t="s">
        <v>208</v>
      </c>
      <c r="G128" s="21" t="s">
        <v>209</v>
      </c>
      <c r="H128" s="90">
        <v>0</v>
      </c>
      <c r="I128" s="88"/>
      <c r="J128" s="88"/>
      <c r="K128" s="88"/>
      <c r="L128" s="88"/>
      <c r="M128" s="88"/>
      <c r="N128" s="88"/>
    </row>
    <row r="129" spans="1:14" s="63" customFormat="1" ht="25.5" hidden="1">
      <c r="A129" s="13"/>
      <c r="B129" s="16" t="s">
        <v>0</v>
      </c>
      <c r="C129" s="20" t="s">
        <v>16</v>
      </c>
      <c r="D129" s="16" t="s">
        <v>7</v>
      </c>
      <c r="E129" s="20" t="s">
        <v>159</v>
      </c>
      <c r="F129" s="16"/>
      <c r="G129" s="21" t="s">
        <v>77</v>
      </c>
      <c r="H129" s="89">
        <f aca="true" t="shared" si="1" ref="H129:H134">H130</f>
        <v>0</v>
      </c>
      <c r="I129" s="88"/>
      <c r="J129" s="88"/>
      <c r="K129" s="88"/>
      <c r="L129" s="88"/>
      <c r="M129" s="88"/>
      <c r="N129" s="88"/>
    </row>
    <row r="130" spans="1:14" s="63" customFormat="1" ht="25.5" hidden="1">
      <c r="A130" s="13"/>
      <c r="B130" s="16" t="s">
        <v>0</v>
      </c>
      <c r="C130" s="20" t="s">
        <v>16</v>
      </c>
      <c r="D130" s="16" t="s">
        <v>7</v>
      </c>
      <c r="E130" s="20" t="s">
        <v>160</v>
      </c>
      <c r="F130" s="16"/>
      <c r="G130" s="21" t="s">
        <v>184</v>
      </c>
      <c r="H130" s="89">
        <f t="shared" si="1"/>
        <v>0</v>
      </c>
      <c r="I130" s="88"/>
      <c r="J130" s="88"/>
      <c r="K130" s="88"/>
      <c r="L130" s="88"/>
      <c r="M130" s="88"/>
      <c r="N130" s="88"/>
    </row>
    <row r="131" spans="1:14" s="63" customFormat="1" ht="25.5" hidden="1">
      <c r="A131" s="13"/>
      <c r="B131" s="16" t="s">
        <v>0</v>
      </c>
      <c r="C131" s="20" t="s">
        <v>16</v>
      </c>
      <c r="D131" s="16" t="s">
        <v>7</v>
      </c>
      <c r="E131" s="20" t="s">
        <v>161</v>
      </c>
      <c r="F131" s="16"/>
      <c r="G131" s="21" t="s">
        <v>162</v>
      </c>
      <c r="H131" s="89">
        <f t="shared" si="1"/>
        <v>0</v>
      </c>
      <c r="I131" s="88"/>
      <c r="J131" s="88"/>
      <c r="K131" s="88"/>
      <c r="L131" s="88"/>
      <c r="M131" s="88"/>
      <c r="N131" s="88"/>
    </row>
    <row r="132" spans="1:14" s="63" customFormat="1" ht="25.5" hidden="1">
      <c r="A132" s="13"/>
      <c r="B132" s="16" t="s">
        <v>0</v>
      </c>
      <c r="C132" s="20" t="s">
        <v>16</v>
      </c>
      <c r="D132" s="16" t="s">
        <v>7</v>
      </c>
      <c r="E132" s="20" t="s">
        <v>163</v>
      </c>
      <c r="F132" s="16"/>
      <c r="G132" s="21" t="s">
        <v>70</v>
      </c>
      <c r="H132" s="89">
        <f t="shared" si="1"/>
        <v>0</v>
      </c>
      <c r="I132" s="88"/>
      <c r="J132" s="88"/>
      <c r="K132" s="88"/>
      <c r="L132" s="88"/>
      <c r="M132" s="88"/>
      <c r="N132" s="88"/>
    </row>
    <row r="133" spans="1:8" ht="25.5" hidden="1">
      <c r="A133" s="120"/>
      <c r="B133" s="16" t="s">
        <v>0</v>
      </c>
      <c r="C133" s="20" t="s">
        <v>16</v>
      </c>
      <c r="D133" s="16" t="s">
        <v>7</v>
      </c>
      <c r="E133" s="20" t="s">
        <v>163</v>
      </c>
      <c r="F133" s="16" t="s">
        <v>35</v>
      </c>
      <c r="G133" s="21" t="s">
        <v>205</v>
      </c>
      <c r="H133" s="89">
        <f t="shared" si="1"/>
        <v>0</v>
      </c>
    </row>
    <row r="134" spans="1:8" ht="25.5" hidden="1">
      <c r="A134" s="13"/>
      <c r="B134" s="16" t="s">
        <v>0</v>
      </c>
      <c r="C134" s="20" t="s">
        <v>16</v>
      </c>
      <c r="D134" s="16" t="s">
        <v>7</v>
      </c>
      <c r="E134" s="20" t="s">
        <v>163</v>
      </c>
      <c r="F134" s="16" t="s">
        <v>206</v>
      </c>
      <c r="G134" s="21" t="s">
        <v>207</v>
      </c>
      <c r="H134" s="90">
        <f t="shared" si="1"/>
        <v>0</v>
      </c>
    </row>
    <row r="135" spans="1:8" ht="25.5" hidden="1">
      <c r="A135" s="13"/>
      <c r="B135" s="16" t="s">
        <v>0</v>
      </c>
      <c r="C135" s="20" t="s">
        <v>16</v>
      </c>
      <c r="D135" s="16" t="s">
        <v>7</v>
      </c>
      <c r="E135" s="20" t="s">
        <v>163</v>
      </c>
      <c r="F135" s="16" t="s">
        <v>208</v>
      </c>
      <c r="G135" s="21" t="s">
        <v>209</v>
      </c>
      <c r="H135" s="90">
        <v>0</v>
      </c>
    </row>
    <row r="136" spans="1:8" ht="12.75">
      <c r="A136" s="74"/>
      <c r="B136" s="16" t="s">
        <v>0</v>
      </c>
      <c r="C136" s="20" t="s">
        <v>16</v>
      </c>
      <c r="D136" s="16" t="s">
        <v>7</v>
      </c>
      <c r="E136" s="20" t="s">
        <v>156</v>
      </c>
      <c r="F136" s="76" t="s">
        <v>37</v>
      </c>
      <c r="G136" s="21" t="s">
        <v>36</v>
      </c>
      <c r="H136" s="78">
        <v>48500</v>
      </c>
    </row>
    <row r="137" spans="1:14" s="63" customFormat="1" ht="12.75">
      <c r="A137" s="13"/>
      <c r="B137" s="16" t="s">
        <v>0</v>
      </c>
      <c r="C137" s="20" t="s">
        <v>16</v>
      </c>
      <c r="D137" s="16" t="s">
        <v>7</v>
      </c>
      <c r="E137" s="20" t="s">
        <v>117</v>
      </c>
      <c r="F137" s="16"/>
      <c r="G137" s="21" t="s">
        <v>46</v>
      </c>
      <c r="H137" s="110">
        <f>H138</f>
        <v>1977.4632500000005</v>
      </c>
      <c r="I137" s="88"/>
      <c r="J137" s="88"/>
      <c r="K137" s="88"/>
      <c r="L137" s="88"/>
      <c r="M137" s="88"/>
      <c r="N137" s="88"/>
    </row>
    <row r="138" spans="1:14" s="63" customFormat="1" ht="12.75">
      <c r="A138" s="13"/>
      <c r="B138" s="16" t="s">
        <v>0</v>
      </c>
      <c r="C138" s="20" t="s">
        <v>16</v>
      </c>
      <c r="D138" s="16" t="s">
        <v>7</v>
      </c>
      <c r="E138" s="20" t="s">
        <v>117</v>
      </c>
      <c r="F138" s="16"/>
      <c r="G138" s="21" t="s">
        <v>46</v>
      </c>
      <c r="H138" s="110">
        <f>H139</f>
        <v>1977.4632500000005</v>
      </c>
      <c r="I138" s="88"/>
      <c r="J138" s="88"/>
      <c r="K138" s="88"/>
      <c r="L138" s="88"/>
      <c r="M138" s="88"/>
      <c r="N138" s="88"/>
    </row>
    <row r="139" spans="1:14" s="63" customFormat="1" ht="25.5" customHeight="1">
      <c r="A139" s="13"/>
      <c r="B139" s="16" t="s">
        <v>0</v>
      </c>
      <c r="C139" s="20" t="s">
        <v>16</v>
      </c>
      <c r="D139" s="16" t="s">
        <v>7</v>
      </c>
      <c r="E139" s="20" t="s">
        <v>117</v>
      </c>
      <c r="F139" s="16"/>
      <c r="G139" s="21" t="s">
        <v>46</v>
      </c>
      <c r="H139" s="110">
        <f>H140</f>
        <v>1977.4632500000005</v>
      </c>
      <c r="I139" s="88"/>
      <c r="J139" s="88"/>
      <c r="K139" s="88"/>
      <c r="L139" s="88"/>
      <c r="M139" s="88"/>
      <c r="N139" s="88"/>
    </row>
    <row r="140" spans="1:14" s="63" customFormat="1" ht="25.5">
      <c r="A140" s="35"/>
      <c r="B140" s="16" t="s">
        <v>0</v>
      </c>
      <c r="C140" s="20" t="s">
        <v>16</v>
      </c>
      <c r="D140" s="16" t="s">
        <v>7</v>
      </c>
      <c r="E140" s="20" t="s">
        <v>157</v>
      </c>
      <c r="F140" s="16"/>
      <c r="G140" s="21" t="s">
        <v>158</v>
      </c>
      <c r="H140" s="110">
        <f>H141+H142</f>
        <v>1977.4632500000005</v>
      </c>
      <c r="I140" s="88"/>
      <c r="J140" s="88"/>
      <c r="K140" s="88"/>
      <c r="L140" s="88"/>
      <c r="M140" s="88"/>
      <c r="N140" s="88"/>
    </row>
    <row r="141" spans="1:14" s="63" customFormat="1" ht="25.5">
      <c r="A141" s="13"/>
      <c r="B141" s="16" t="s">
        <v>0</v>
      </c>
      <c r="C141" s="20" t="s">
        <v>16</v>
      </c>
      <c r="D141" s="16" t="s">
        <v>7</v>
      </c>
      <c r="E141" s="20" t="s">
        <v>157</v>
      </c>
      <c r="F141" s="16" t="s">
        <v>35</v>
      </c>
      <c r="G141" s="21" t="s">
        <v>205</v>
      </c>
      <c r="H141" s="110">
        <v>595.29924</v>
      </c>
      <c r="I141" s="88"/>
      <c r="J141" s="88"/>
      <c r="K141" s="88"/>
      <c r="L141" s="88"/>
      <c r="M141" s="88"/>
      <c r="N141" s="88"/>
    </row>
    <row r="142" spans="1:14" s="63" customFormat="1" ht="25.5">
      <c r="A142" s="13"/>
      <c r="B142" s="16" t="s">
        <v>0</v>
      </c>
      <c r="C142" s="20" t="s">
        <v>16</v>
      </c>
      <c r="D142" s="16" t="s">
        <v>7</v>
      </c>
      <c r="E142" s="20" t="s">
        <v>157</v>
      </c>
      <c r="F142" s="16" t="s">
        <v>247</v>
      </c>
      <c r="G142" s="21" t="s">
        <v>248</v>
      </c>
      <c r="H142" s="22">
        <f>28820.40621+5643.09072-27438.2422-5643.09072</f>
        <v>1382.1640100000004</v>
      </c>
      <c r="I142" s="88"/>
      <c r="J142" s="88"/>
      <c r="K142" s="88"/>
      <c r="L142" s="88"/>
      <c r="M142" s="88"/>
      <c r="N142" s="88"/>
    </row>
    <row r="143" spans="1:14" s="62" customFormat="1" ht="12.75">
      <c r="A143" s="13"/>
      <c r="B143" s="16" t="s">
        <v>0</v>
      </c>
      <c r="C143" s="14" t="s">
        <v>16</v>
      </c>
      <c r="D143" s="15" t="s">
        <v>12</v>
      </c>
      <c r="E143" s="20"/>
      <c r="F143" s="16"/>
      <c r="G143" s="17" t="s">
        <v>100</v>
      </c>
      <c r="H143" s="110">
        <f>H144</f>
        <v>826.2957200000001</v>
      </c>
      <c r="I143" s="86"/>
      <c r="J143" s="86"/>
      <c r="K143" s="86"/>
      <c r="L143" s="86"/>
      <c r="M143" s="86"/>
      <c r="N143" s="86"/>
    </row>
    <row r="144" spans="1:14" s="62" customFormat="1" ht="38.25">
      <c r="A144" s="13"/>
      <c r="B144" s="16" t="s">
        <v>0</v>
      </c>
      <c r="C144" s="20" t="s">
        <v>16</v>
      </c>
      <c r="D144" s="16" t="s">
        <v>12</v>
      </c>
      <c r="E144" s="20" t="s">
        <v>164</v>
      </c>
      <c r="F144" s="16"/>
      <c r="G144" s="21" t="s">
        <v>99</v>
      </c>
      <c r="H144" s="110">
        <f>H145</f>
        <v>826.2957200000001</v>
      </c>
      <c r="I144" s="86"/>
      <c r="J144" s="86"/>
      <c r="K144" s="86"/>
      <c r="L144" s="86"/>
      <c r="M144" s="86"/>
      <c r="N144" s="86"/>
    </row>
    <row r="145" spans="1:14" s="62" customFormat="1" ht="38.25">
      <c r="A145" s="13"/>
      <c r="B145" s="16" t="s">
        <v>0</v>
      </c>
      <c r="C145" s="20" t="s">
        <v>16</v>
      </c>
      <c r="D145" s="16" t="s">
        <v>12</v>
      </c>
      <c r="E145" s="20" t="s">
        <v>165</v>
      </c>
      <c r="F145" s="16"/>
      <c r="G145" s="21" t="s">
        <v>249</v>
      </c>
      <c r="H145" s="110">
        <f>H146+H152+H160</f>
        <v>826.2957200000001</v>
      </c>
      <c r="I145" s="86"/>
      <c r="J145" s="86"/>
      <c r="K145" s="86"/>
      <c r="L145" s="86"/>
      <c r="M145" s="86"/>
      <c r="N145" s="86"/>
    </row>
    <row r="146" spans="1:14" s="62" customFormat="1" ht="25.5">
      <c r="A146" s="13"/>
      <c r="B146" s="16" t="s">
        <v>0</v>
      </c>
      <c r="C146" s="20" t="s">
        <v>16</v>
      </c>
      <c r="D146" s="16" t="s">
        <v>12</v>
      </c>
      <c r="E146" s="20" t="s">
        <v>167</v>
      </c>
      <c r="F146" s="16"/>
      <c r="G146" s="21" t="s">
        <v>166</v>
      </c>
      <c r="H146" s="110">
        <f>H147</f>
        <v>676.2957200000001</v>
      </c>
      <c r="I146" s="86"/>
      <c r="J146" s="86"/>
      <c r="K146" s="86"/>
      <c r="L146" s="86"/>
      <c r="M146" s="86"/>
      <c r="N146" s="86"/>
    </row>
    <row r="147" spans="1:14" s="62" customFormat="1" ht="25.5">
      <c r="A147" s="13"/>
      <c r="B147" s="16" t="s">
        <v>0</v>
      </c>
      <c r="C147" s="20" t="s">
        <v>16</v>
      </c>
      <c r="D147" s="16" t="s">
        <v>12</v>
      </c>
      <c r="E147" s="20" t="s">
        <v>168</v>
      </c>
      <c r="F147" s="16"/>
      <c r="G147" s="21" t="s">
        <v>70</v>
      </c>
      <c r="H147" s="110">
        <f>H151+H148</f>
        <v>676.2957200000001</v>
      </c>
      <c r="I147" s="86"/>
      <c r="J147" s="86"/>
      <c r="K147" s="86"/>
      <c r="L147" s="86"/>
      <c r="M147" s="86"/>
      <c r="N147" s="86"/>
    </row>
    <row r="148" spans="1:14" s="62" customFormat="1" ht="25.5">
      <c r="A148" s="13"/>
      <c r="B148" s="16" t="s">
        <v>0</v>
      </c>
      <c r="C148" s="20" t="s">
        <v>16</v>
      </c>
      <c r="D148" s="16" t="s">
        <v>12</v>
      </c>
      <c r="E148" s="20" t="s">
        <v>168</v>
      </c>
      <c r="F148" s="16" t="s">
        <v>35</v>
      </c>
      <c r="G148" s="21" t="s">
        <v>205</v>
      </c>
      <c r="H148" s="22">
        <f>26.29572+300</f>
        <v>326.29572</v>
      </c>
      <c r="I148" s="86"/>
      <c r="J148" s="86"/>
      <c r="K148" s="86"/>
      <c r="L148" s="86"/>
      <c r="M148" s="86"/>
      <c r="N148" s="86"/>
    </row>
    <row r="149" spans="1:14" s="62" customFormat="1" ht="25.5" hidden="1">
      <c r="A149" s="13"/>
      <c r="B149" s="16" t="s">
        <v>0</v>
      </c>
      <c r="C149" s="20" t="s">
        <v>16</v>
      </c>
      <c r="D149" s="16" t="s">
        <v>12</v>
      </c>
      <c r="E149" s="20" t="s">
        <v>168</v>
      </c>
      <c r="F149" s="16" t="s">
        <v>206</v>
      </c>
      <c r="G149" s="21" t="s">
        <v>207</v>
      </c>
      <c r="H149" s="22">
        <f>H150</f>
        <v>0</v>
      </c>
      <c r="I149" s="86"/>
      <c r="J149" s="86"/>
      <c r="K149" s="86"/>
      <c r="L149" s="86"/>
      <c r="M149" s="86"/>
      <c r="N149" s="86"/>
    </row>
    <row r="150" spans="1:14" s="62" customFormat="1" ht="25.5" hidden="1">
      <c r="A150" s="13"/>
      <c r="B150" s="16" t="s">
        <v>0</v>
      </c>
      <c r="C150" s="20" t="s">
        <v>16</v>
      </c>
      <c r="D150" s="16" t="s">
        <v>12</v>
      </c>
      <c r="E150" s="20" t="s">
        <v>168</v>
      </c>
      <c r="F150" s="16" t="s">
        <v>208</v>
      </c>
      <c r="G150" s="21" t="s">
        <v>209</v>
      </c>
      <c r="H150" s="22">
        <v>0</v>
      </c>
      <c r="I150" s="86"/>
      <c r="J150" s="86"/>
      <c r="K150" s="86"/>
      <c r="L150" s="86"/>
      <c r="M150" s="86"/>
      <c r="N150" s="86"/>
    </row>
    <row r="151" spans="1:14" s="62" customFormat="1" ht="12.75">
      <c r="A151" s="13"/>
      <c r="B151" s="16" t="s">
        <v>0</v>
      </c>
      <c r="C151" s="20" t="s">
        <v>16</v>
      </c>
      <c r="D151" s="16" t="s">
        <v>12</v>
      </c>
      <c r="E151" s="20" t="s">
        <v>168</v>
      </c>
      <c r="F151" s="16" t="s">
        <v>37</v>
      </c>
      <c r="G151" s="21" t="s">
        <v>36</v>
      </c>
      <c r="H151" s="22">
        <v>350</v>
      </c>
      <c r="I151" s="86"/>
      <c r="J151" s="86"/>
      <c r="K151" s="86"/>
      <c r="L151" s="86"/>
      <c r="M151" s="86"/>
      <c r="N151" s="86"/>
    </row>
    <row r="152" spans="1:14" s="62" customFormat="1" ht="25.5">
      <c r="A152" s="13"/>
      <c r="B152" s="16" t="s">
        <v>0</v>
      </c>
      <c r="C152" s="20" t="s">
        <v>16</v>
      </c>
      <c r="D152" s="16" t="s">
        <v>12</v>
      </c>
      <c r="E152" s="20" t="s">
        <v>169</v>
      </c>
      <c r="F152" s="16"/>
      <c r="G152" s="21" t="s">
        <v>170</v>
      </c>
      <c r="H152" s="110">
        <f>H153</f>
        <v>150</v>
      </c>
      <c r="I152" s="86"/>
      <c r="J152" s="86"/>
      <c r="K152" s="86"/>
      <c r="L152" s="86"/>
      <c r="M152" s="86"/>
      <c r="N152" s="86"/>
    </row>
    <row r="153" spans="1:14" s="62" customFormat="1" ht="25.5">
      <c r="A153" s="13"/>
      <c r="B153" s="16" t="s">
        <v>0</v>
      </c>
      <c r="C153" s="20" t="s">
        <v>16</v>
      </c>
      <c r="D153" s="16" t="s">
        <v>12</v>
      </c>
      <c r="E153" s="20" t="s">
        <v>171</v>
      </c>
      <c r="F153" s="16"/>
      <c r="G153" s="21" t="s">
        <v>70</v>
      </c>
      <c r="H153" s="110">
        <f>H154+H159</f>
        <v>150</v>
      </c>
      <c r="I153" s="86"/>
      <c r="J153" s="86"/>
      <c r="K153" s="86"/>
      <c r="L153" s="86"/>
      <c r="M153" s="86"/>
      <c r="N153" s="86"/>
    </row>
    <row r="154" spans="1:14" s="62" customFormat="1" ht="25.5" hidden="1">
      <c r="A154" s="13"/>
      <c r="B154" s="16" t="s">
        <v>0</v>
      </c>
      <c r="C154" s="20" t="s">
        <v>16</v>
      </c>
      <c r="D154" s="16" t="s">
        <v>12</v>
      </c>
      <c r="E154" s="20" t="s">
        <v>171</v>
      </c>
      <c r="F154" s="16" t="s">
        <v>35</v>
      </c>
      <c r="G154" s="21" t="s">
        <v>205</v>
      </c>
      <c r="H154" s="110">
        <f>H155</f>
        <v>0</v>
      </c>
      <c r="I154" s="86"/>
      <c r="J154" s="86"/>
      <c r="K154" s="86"/>
      <c r="L154" s="86"/>
      <c r="M154" s="86"/>
      <c r="N154" s="86"/>
    </row>
    <row r="155" spans="1:14" s="62" customFormat="1" ht="25.5" hidden="1">
      <c r="A155" s="13"/>
      <c r="B155" s="16" t="s">
        <v>0</v>
      </c>
      <c r="C155" s="20" t="s">
        <v>16</v>
      </c>
      <c r="D155" s="16" t="s">
        <v>12</v>
      </c>
      <c r="E155" s="20" t="s">
        <v>171</v>
      </c>
      <c r="F155" s="16" t="s">
        <v>206</v>
      </c>
      <c r="G155" s="21" t="s">
        <v>207</v>
      </c>
      <c r="H155" s="22">
        <f>H156+H158+H157</f>
        <v>0</v>
      </c>
      <c r="I155" s="86"/>
      <c r="J155" s="86"/>
      <c r="K155" s="86"/>
      <c r="L155" s="86"/>
      <c r="M155" s="86"/>
      <c r="N155" s="86"/>
    </row>
    <row r="156" spans="1:14" s="62" customFormat="1" ht="25.5" hidden="1">
      <c r="A156" s="13"/>
      <c r="B156" s="16" t="s">
        <v>0</v>
      </c>
      <c r="C156" s="20" t="s">
        <v>16</v>
      </c>
      <c r="D156" s="16" t="s">
        <v>12</v>
      </c>
      <c r="E156" s="20" t="s">
        <v>171</v>
      </c>
      <c r="F156" s="16" t="s">
        <v>208</v>
      </c>
      <c r="G156" s="21" t="s">
        <v>209</v>
      </c>
      <c r="H156" s="22">
        <v>0</v>
      </c>
      <c r="I156" s="86"/>
      <c r="J156" s="86"/>
      <c r="K156" s="86"/>
      <c r="L156" s="86"/>
      <c r="M156" s="86"/>
      <c r="N156" s="86"/>
    </row>
    <row r="157" spans="1:14" s="62" customFormat="1" ht="25.5" hidden="1">
      <c r="A157" s="13"/>
      <c r="B157" s="16" t="s">
        <v>0</v>
      </c>
      <c r="C157" s="20" t="s">
        <v>16</v>
      </c>
      <c r="D157" s="16" t="s">
        <v>12</v>
      </c>
      <c r="E157" s="20" t="s">
        <v>171</v>
      </c>
      <c r="F157" s="16" t="s">
        <v>208</v>
      </c>
      <c r="G157" s="21" t="s">
        <v>209</v>
      </c>
      <c r="H157" s="22">
        <v>0</v>
      </c>
      <c r="I157" s="86"/>
      <c r="J157" s="86"/>
      <c r="K157" s="86"/>
      <c r="L157" s="86"/>
      <c r="M157" s="86"/>
      <c r="N157" s="86"/>
    </row>
    <row r="158" spans="1:14" s="62" customFormat="1" ht="25.5" hidden="1">
      <c r="A158" s="13"/>
      <c r="B158" s="16" t="s">
        <v>0</v>
      </c>
      <c r="C158" s="20" t="s">
        <v>16</v>
      </c>
      <c r="D158" s="16" t="s">
        <v>12</v>
      </c>
      <c r="E158" s="20" t="s">
        <v>171</v>
      </c>
      <c r="F158" s="16" t="s">
        <v>208</v>
      </c>
      <c r="G158" s="21" t="s">
        <v>209</v>
      </c>
      <c r="H158" s="22">
        <v>0</v>
      </c>
      <c r="I158" s="99"/>
      <c r="J158" s="86"/>
      <c r="K158" s="86"/>
      <c r="L158" s="86"/>
      <c r="M158" s="86"/>
      <c r="N158" s="86"/>
    </row>
    <row r="159" spans="1:14" s="62" customFormat="1" ht="12.75">
      <c r="A159" s="13"/>
      <c r="B159" s="16" t="s">
        <v>0</v>
      </c>
      <c r="C159" s="20" t="s">
        <v>16</v>
      </c>
      <c r="D159" s="16" t="s">
        <v>12</v>
      </c>
      <c r="E159" s="20" t="s">
        <v>171</v>
      </c>
      <c r="F159" s="16" t="s">
        <v>37</v>
      </c>
      <c r="G159" s="21" t="s">
        <v>36</v>
      </c>
      <c r="H159" s="22">
        <v>150</v>
      </c>
      <c r="I159" s="99"/>
      <c r="J159" s="86"/>
      <c r="K159" s="86"/>
      <c r="L159" s="86"/>
      <c r="M159" s="86"/>
      <c r="N159" s="86"/>
    </row>
    <row r="160" spans="1:14" s="62" customFormat="1" ht="25.5" hidden="1">
      <c r="A160" s="13"/>
      <c r="B160" s="16" t="s">
        <v>0</v>
      </c>
      <c r="C160" s="20" t="s">
        <v>16</v>
      </c>
      <c r="D160" s="16" t="s">
        <v>12</v>
      </c>
      <c r="E160" s="20" t="s">
        <v>250</v>
      </c>
      <c r="F160" s="16"/>
      <c r="G160" s="21" t="s">
        <v>251</v>
      </c>
      <c r="H160" s="90">
        <f>H161</f>
        <v>0</v>
      </c>
      <c r="I160" s="99"/>
      <c r="J160" s="86"/>
      <c r="K160" s="86"/>
      <c r="L160" s="86"/>
      <c r="M160" s="86"/>
      <c r="N160" s="86"/>
    </row>
    <row r="161" spans="1:14" s="62" customFormat="1" ht="25.5" hidden="1">
      <c r="A161" s="13"/>
      <c r="B161" s="16" t="s">
        <v>0</v>
      </c>
      <c r="C161" s="20" t="s">
        <v>16</v>
      </c>
      <c r="D161" s="16" t="s">
        <v>12</v>
      </c>
      <c r="E161" s="20" t="s">
        <v>252</v>
      </c>
      <c r="F161" s="16"/>
      <c r="G161" s="21" t="s">
        <v>70</v>
      </c>
      <c r="H161" s="90">
        <f>H162</f>
        <v>0</v>
      </c>
      <c r="I161" s="99"/>
      <c r="J161" s="86"/>
      <c r="K161" s="86"/>
      <c r="L161" s="86"/>
      <c r="M161" s="86"/>
      <c r="N161" s="86"/>
    </row>
    <row r="162" spans="1:14" s="62" customFormat="1" ht="25.5" hidden="1">
      <c r="A162" s="13"/>
      <c r="B162" s="16" t="s">
        <v>0</v>
      </c>
      <c r="C162" s="20" t="s">
        <v>16</v>
      </c>
      <c r="D162" s="16" t="s">
        <v>12</v>
      </c>
      <c r="E162" s="20" t="s">
        <v>252</v>
      </c>
      <c r="F162" s="16" t="s">
        <v>35</v>
      </c>
      <c r="G162" s="21" t="s">
        <v>205</v>
      </c>
      <c r="H162" s="90">
        <f>H163</f>
        <v>0</v>
      </c>
      <c r="I162" s="99"/>
      <c r="J162" s="86"/>
      <c r="K162" s="86"/>
      <c r="L162" s="86"/>
      <c r="M162" s="86"/>
      <c r="N162" s="86"/>
    </row>
    <row r="163" spans="1:14" s="62" customFormat="1" ht="25.5" hidden="1">
      <c r="A163" s="13"/>
      <c r="B163" s="16" t="s">
        <v>0</v>
      </c>
      <c r="C163" s="20" t="s">
        <v>16</v>
      </c>
      <c r="D163" s="16" t="s">
        <v>12</v>
      </c>
      <c r="E163" s="20" t="s">
        <v>252</v>
      </c>
      <c r="F163" s="16" t="s">
        <v>206</v>
      </c>
      <c r="G163" s="21" t="s">
        <v>207</v>
      </c>
      <c r="H163" s="90">
        <f>H164+H165+H166</f>
        <v>0</v>
      </c>
      <c r="I163" s="99"/>
      <c r="J163" s="86"/>
      <c r="K163" s="86"/>
      <c r="L163" s="86"/>
      <c r="M163" s="86"/>
      <c r="N163" s="86"/>
    </row>
    <row r="164" spans="1:14" s="62" customFormat="1" ht="25.5" hidden="1">
      <c r="A164" s="13"/>
      <c r="B164" s="16" t="s">
        <v>0</v>
      </c>
      <c r="C164" s="20" t="s">
        <v>16</v>
      </c>
      <c r="D164" s="16" t="s">
        <v>12</v>
      </c>
      <c r="E164" s="20" t="s">
        <v>252</v>
      </c>
      <c r="F164" s="16" t="s">
        <v>208</v>
      </c>
      <c r="G164" s="21" t="s">
        <v>209</v>
      </c>
      <c r="H164" s="90">
        <v>0</v>
      </c>
      <c r="I164" s="99"/>
      <c r="J164" s="86"/>
      <c r="K164" s="86"/>
      <c r="L164" s="86"/>
      <c r="M164" s="86"/>
      <c r="N164" s="86"/>
    </row>
    <row r="165" spans="1:14" s="62" customFormat="1" ht="25.5" hidden="1">
      <c r="A165" s="13"/>
      <c r="B165" s="16" t="s">
        <v>0</v>
      </c>
      <c r="C165" s="20" t="s">
        <v>16</v>
      </c>
      <c r="D165" s="16" t="s">
        <v>12</v>
      </c>
      <c r="E165" s="20" t="s">
        <v>252</v>
      </c>
      <c r="F165" s="16" t="s">
        <v>208</v>
      </c>
      <c r="G165" s="21" t="s">
        <v>209</v>
      </c>
      <c r="H165" s="90">
        <v>0</v>
      </c>
      <c r="I165" s="99"/>
      <c r="J165" s="86"/>
      <c r="K165" s="86"/>
      <c r="L165" s="86"/>
      <c r="M165" s="86"/>
      <c r="N165" s="86"/>
    </row>
    <row r="166" spans="1:14" s="62" customFormat="1" ht="25.5" hidden="1">
      <c r="A166" s="13"/>
      <c r="B166" s="16" t="s">
        <v>0</v>
      </c>
      <c r="C166" s="20" t="s">
        <v>16</v>
      </c>
      <c r="D166" s="16" t="s">
        <v>12</v>
      </c>
      <c r="E166" s="20" t="s">
        <v>252</v>
      </c>
      <c r="F166" s="16" t="s">
        <v>208</v>
      </c>
      <c r="G166" s="21" t="s">
        <v>209</v>
      </c>
      <c r="H166" s="90">
        <v>0</v>
      </c>
      <c r="I166" s="99"/>
      <c r="J166" s="86"/>
      <c r="K166" s="86"/>
      <c r="L166" s="86"/>
      <c r="M166" s="86"/>
      <c r="N166" s="86"/>
    </row>
    <row r="167" spans="1:14" s="63" customFormat="1" ht="12.75">
      <c r="A167" s="34"/>
      <c r="B167" s="16" t="s">
        <v>0</v>
      </c>
      <c r="C167" s="14" t="s">
        <v>16</v>
      </c>
      <c r="D167" s="15" t="s">
        <v>8</v>
      </c>
      <c r="E167" s="14"/>
      <c r="F167" s="15"/>
      <c r="G167" s="17" t="s">
        <v>26</v>
      </c>
      <c r="H167" s="111">
        <f>H168+H186</f>
        <v>19715.6538</v>
      </c>
      <c r="I167" s="88"/>
      <c r="J167" s="88"/>
      <c r="K167" s="88"/>
      <c r="L167" s="88"/>
      <c r="M167" s="88"/>
      <c r="N167" s="88"/>
    </row>
    <row r="168" spans="1:14" s="63" customFormat="1" ht="48">
      <c r="A168" s="35"/>
      <c r="B168" s="16" t="s">
        <v>0</v>
      </c>
      <c r="C168" s="20" t="s">
        <v>16</v>
      </c>
      <c r="D168" s="16" t="s">
        <v>8</v>
      </c>
      <c r="E168" s="20" t="s">
        <v>134</v>
      </c>
      <c r="F168" s="16"/>
      <c r="G168" s="27" t="s">
        <v>73</v>
      </c>
      <c r="H168" s="110">
        <f>H169</f>
        <v>16559.1641</v>
      </c>
      <c r="I168" s="88"/>
      <c r="J168" s="88"/>
      <c r="K168" s="88"/>
      <c r="L168" s="88"/>
      <c r="M168" s="88"/>
      <c r="N168" s="88"/>
    </row>
    <row r="169" spans="1:14" s="63" customFormat="1" ht="25.5">
      <c r="A169" s="35"/>
      <c r="B169" s="16" t="s">
        <v>0</v>
      </c>
      <c r="C169" s="20" t="s">
        <v>16</v>
      </c>
      <c r="D169" s="16" t="s">
        <v>8</v>
      </c>
      <c r="E169" s="20" t="s">
        <v>135</v>
      </c>
      <c r="F169" s="16"/>
      <c r="G169" s="21" t="s">
        <v>74</v>
      </c>
      <c r="H169" s="110">
        <f>H170+H173+H183+H180</f>
        <v>16559.1641</v>
      </c>
      <c r="I169" s="88"/>
      <c r="J169" s="88"/>
      <c r="K169" s="88"/>
      <c r="L169" s="88"/>
      <c r="M169" s="88"/>
      <c r="N169" s="88"/>
    </row>
    <row r="170" spans="1:14" s="63" customFormat="1" ht="25.5">
      <c r="A170" s="35"/>
      <c r="B170" s="16" t="s">
        <v>0</v>
      </c>
      <c r="C170" s="20" t="s">
        <v>16</v>
      </c>
      <c r="D170" s="16" t="s">
        <v>8</v>
      </c>
      <c r="E170" s="20" t="s">
        <v>172</v>
      </c>
      <c r="F170" s="16"/>
      <c r="G170" s="21" t="s">
        <v>173</v>
      </c>
      <c r="H170" s="110">
        <f>H171</f>
        <v>600</v>
      </c>
      <c r="I170" s="88"/>
      <c r="J170" s="88"/>
      <c r="K170" s="88"/>
      <c r="L170" s="88"/>
      <c r="M170" s="88"/>
      <c r="N170" s="88"/>
    </row>
    <row r="171" spans="1:14" s="63" customFormat="1" ht="25.5">
      <c r="A171" s="35"/>
      <c r="B171" s="16" t="s">
        <v>0</v>
      </c>
      <c r="C171" s="20" t="s">
        <v>16</v>
      </c>
      <c r="D171" s="16" t="s">
        <v>8</v>
      </c>
      <c r="E171" s="20" t="s">
        <v>174</v>
      </c>
      <c r="F171" s="16"/>
      <c r="G171" s="21" t="s">
        <v>70</v>
      </c>
      <c r="H171" s="110">
        <f>H172</f>
        <v>600</v>
      </c>
      <c r="I171" s="88"/>
      <c r="J171" s="88"/>
      <c r="K171" s="88"/>
      <c r="L171" s="88"/>
      <c r="M171" s="88"/>
      <c r="N171" s="88"/>
    </row>
    <row r="172" spans="1:14" s="63" customFormat="1" ht="25.5">
      <c r="A172" s="13"/>
      <c r="B172" s="16" t="s">
        <v>0</v>
      </c>
      <c r="C172" s="20" t="s">
        <v>16</v>
      </c>
      <c r="D172" s="16" t="s">
        <v>8</v>
      </c>
      <c r="E172" s="20" t="s">
        <v>174</v>
      </c>
      <c r="F172" s="16" t="s">
        <v>35</v>
      </c>
      <c r="G172" s="21" t="s">
        <v>205</v>
      </c>
      <c r="H172" s="110">
        <v>600</v>
      </c>
      <c r="I172" s="88"/>
      <c r="J172" s="88"/>
      <c r="K172" s="88"/>
      <c r="L172" s="88"/>
      <c r="M172" s="88"/>
      <c r="N172" s="88"/>
    </row>
    <row r="173" spans="1:14" s="63" customFormat="1" ht="25.5">
      <c r="A173" s="13"/>
      <c r="B173" s="16" t="s">
        <v>0</v>
      </c>
      <c r="C173" s="20" t="s">
        <v>16</v>
      </c>
      <c r="D173" s="16" t="s">
        <v>8</v>
      </c>
      <c r="E173" s="20" t="s">
        <v>253</v>
      </c>
      <c r="F173" s="16"/>
      <c r="G173" s="21" t="s">
        <v>254</v>
      </c>
      <c r="H173" s="90">
        <f>H174</f>
        <v>15147.5</v>
      </c>
      <c r="I173" s="88"/>
      <c r="J173" s="88"/>
      <c r="K173" s="88"/>
      <c r="L173" s="88"/>
      <c r="M173" s="88"/>
      <c r="N173" s="88"/>
    </row>
    <row r="174" spans="1:14" s="63" customFormat="1" ht="25.5">
      <c r="A174" s="13"/>
      <c r="B174" s="16" t="s">
        <v>0</v>
      </c>
      <c r="C174" s="20" t="s">
        <v>16</v>
      </c>
      <c r="D174" s="16" t="s">
        <v>8</v>
      </c>
      <c r="E174" s="20" t="s">
        <v>255</v>
      </c>
      <c r="F174" s="16"/>
      <c r="G174" s="21" t="s">
        <v>70</v>
      </c>
      <c r="H174" s="90">
        <f>H175</f>
        <v>15147.5</v>
      </c>
      <c r="I174" s="88"/>
      <c r="J174" s="88"/>
      <c r="K174" s="88"/>
      <c r="L174" s="88"/>
      <c r="M174" s="88"/>
      <c r="N174" s="88"/>
    </row>
    <row r="175" spans="1:14" s="63" customFormat="1" ht="25.5">
      <c r="A175" s="13"/>
      <c r="B175" s="16" t="s">
        <v>0</v>
      </c>
      <c r="C175" s="20" t="s">
        <v>16</v>
      </c>
      <c r="D175" s="16" t="s">
        <v>8</v>
      </c>
      <c r="E175" s="20" t="s">
        <v>255</v>
      </c>
      <c r="F175" s="16" t="s">
        <v>35</v>
      </c>
      <c r="G175" s="21" t="s">
        <v>205</v>
      </c>
      <c r="H175" s="90">
        <f>1050+13647.5+450</f>
        <v>15147.5</v>
      </c>
      <c r="I175" s="88"/>
      <c r="J175" s="88"/>
      <c r="K175" s="88"/>
      <c r="L175" s="88"/>
      <c r="M175" s="88"/>
      <c r="N175" s="88"/>
    </row>
    <row r="176" spans="1:14" s="63" customFormat="1" ht="25.5" hidden="1">
      <c r="A176" s="13"/>
      <c r="B176" s="16" t="s">
        <v>0</v>
      </c>
      <c r="C176" s="20" t="s">
        <v>16</v>
      </c>
      <c r="D176" s="16" t="s">
        <v>8</v>
      </c>
      <c r="E176" s="20" t="s">
        <v>255</v>
      </c>
      <c r="F176" s="16" t="s">
        <v>206</v>
      </c>
      <c r="G176" s="21" t="s">
        <v>207</v>
      </c>
      <c r="H176" s="90">
        <f>H177+H178+H179</f>
        <v>0</v>
      </c>
      <c r="I176" s="88"/>
      <c r="J176" s="88"/>
      <c r="K176" s="88"/>
      <c r="L176" s="88"/>
      <c r="M176" s="88"/>
      <c r="N176" s="88"/>
    </row>
    <row r="177" spans="1:14" s="63" customFormat="1" ht="25.5" hidden="1">
      <c r="A177" s="13"/>
      <c r="B177" s="16" t="s">
        <v>0</v>
      </c>
      <c r="C177" s="20" t="s">
        <v>16</v>
      </c>
      <c r="D177" s="16" t="s">
        <v>8</v>
      </c>
      <c r="E177" s="20" t="s">
        <v>255</v>
      </c>
      <c r="F177" s="16" t="s">
        <v>208</v>
      </c>
      <c r="G177" s="21" t="s">
        <v>209</v>
      </c>
      <c r="H177" s="90">
        <v>0</v>
      </c>
      <c r="I177" s="88"/>
      <c r="J177" s="88"/>
      <c r="K177" s="88"/>
      <c r="L177" s="88"/>
      <c r="M177" s="88"/>
      <c r="N177" s="88"/>
    </row>
    <row r="178" spans="1:14" s="63" customFormat="1" ht="25.5" hidden="1">
      <c r="A178" s="13"/>
      <c r="B178" s="16" t="s">
        <v>0</v>
      </c>
      <c r="C178" s="20" t="s">
        <v>16</v>
      </c>
      <c r="D178" s="16" t="s">
        <v>8</v>
      </c>
      <c r="E178" s="20" t="s">
        <v>255</v>
      </c>
      <c r="F178" s="16" t="s">
        <v>208</v>
      </c>
      <c r="G178" s="21" t="s">
        <v>209</v>
      </c>
      <c r="H178" s="90">
        <v>0</v>
      </c>
      <c r="I178" s="88"/>
      <c r="J178" s="88"/>
      <c r="K178" s="88"/>
      <c r="L178" s="88"/>
      <c r="M178" s="88"/>
      <c r="N178" s="88"/>
    </row>
    <row r="179" spans="1:14" s="63" customFormat="1" ht="25.5" hidden="1">
      <c r="A179" s="13"/>
      <c r="B179" s="16" t="s">
        <v>0</v>
      </c>
      <c r="C179" s="20" t="s">
        <v>16</v>
      </c>
      <c r="D179" s="16" t="s">
        <v>8</v>
      </c>
      <c r="E179" s="20" t="s">
        <v>255</v>
      </c>
      <c r="F179" s="16" t="s">
        <v>208</v>
      </c>
      <c r="G179" s="21" t="s">
        <v>209</v>
      </c>
      <c r="H179" s="90">
        <v>0</v>
      </c>
      <c r="I179" s="88"/>
      <c r="J179" s="88"/>
      <c r="K179" s="88"/>
      <c r="L179" s="88"/>
      <c r="M179" s="88"/>
      <c r="N179" s="88"/>
    </row>
    <row r="180" spans="1:14" s="63" customFormat="1" ht="38.25">
      <c r="A180" s="13"/>
      <c r="B180" s="16" t="s">
        <v>0</v>
      </c>
      <c r="C180" s="20" t="s">
        <v>16</v>
      </c>
      <c r="D180" s="16" t="s">
        <v>8</v>
      </c>
      <c r="E180" s="20" t="s">
        <v>256</v>
      </c>
      <c r="F180" s="16"/>
      <c r="G180" s="21" t="s">
        <v>257</v>
      </c>
      <c r="H180" s="22">
        <f>H181</f>
        <v>500</v>
      </c>
      <c r="I180" s="88"/>
      <c r="J180" s="88"/>
      <c r="K180" s="88"/>
      <c r="L180" s="88"/>
      <c r="M180" s="88"/>
      <c r="N180" s="88"/>
    </row>
    <row r="181" spans="1:14" s="63" customFormat="1" ht="25.5">
      <c r="A181" s="13"/>
      <c r="B181" s="16" t="s">
        <v>0</v>
      </c>
      <c r="C181" s="20" t="s">
        <v>16</v>
      </c>
      <c r="D181" s="16" t="s">
        <v>8</v>
      </c>
      <c r="E181" s="20" t="s">
        <v>258</v>
      </c>
      <c r="F181" s="16"/>
      <c r="G181" s="21" t="s">
        <v>70</v>
      </c>
      <c r="H181" s="22">
        <f>H182</f>
        <v>500</v>
      </c>
      <c r="I181" s="88"/>
      <c r="J181" s="88"/>
      <c r="K181" s="88"/>
      <c r="L181" s="88"/>
      <c r="M181" s="88"/>
      <c r="N181" s="88"/>
    </row>
    <row r="182" spans="1:14" s="63" customFormat="1" ht="25.5">
      <c r="A182" s="13"/>
      <c r="B182" s="16" t="s">
        <v>0</v>
      </c>
      <c r="C182" s="20" t="s">
        <v>16</v>
      </c>
      <c r="D182" s="16" t="s">
        <v>8</v>
      </c>
      <c r="E182" s="20" t="s">
        <v>258</v>
      </c>
      <c r="F182" s="16" t="s">
        <v>35</v>
      </c>
      <c r="G182" s="21" t="s">
        <v>205</v>
      </c>
      <c r="H182" s="22">
        <f>300+200</f>
        <v>500</v>
      </c>
      <c r="I182" s="88"/>
      <c r="J182" s="88"/>
      <c r="K182" s="88"/>
      <c r="L182" s="88"/>
      <c r="M182" s="88"/>
      <c r="N182" s="88"/>
    </row>
    <row r="183" spans="1:14" s="63" customFormat="1" ht="25.5">
      <c r="A183" s="13"/>
      <c r="B183" s="16" t="s">
        <v>0</v>
      </c>
      <c r="C183" s="20" t="s">
        <v>16</v>
      </c>
      <c r="D183" s="16" t="s">
        <v>8</v>
      </c>
      <c r="E183" s="20" t="s">
        <v>176</v>
      </c>
      <c r="F183" s="16"/>
      <c r="G183" s="21" t="s">
        <v>175</v>
      </c>
      <c r="H183" s="110">
        <f>H184</f>
        <v>311.6641</v>
      </c>
      <c r="I183" s="88"/>
      <c r="J183" s="88"/>
      <c r="K183" s="88"/>
      <c r="L183" s="88"/>
      <c r="M183" s="88"/>
      <c r="N183" s="88"/>
    </row>
    <row r="184" spans="1:8" ht="25.5">
      <c r="A184" s="120"/>
      <c r="B184" s="16" t="s">
        <v>0</v>
      </c>
      <c r="C184" s="20" t="s">
        <v>16</v>
      </c>
      <c r="D184" s="16" t="s">
        <v>8</v>
      </c>
      <c r="E184" s="20" t="s">
        <v>177</v>
      </c>
      <c r="F184" s="16"/>
      <c r="G184" s="21" t="s">
        <v>70</v>
      </c>
      <c r="H184" s="110">
        <f>H185</f>
        <v>311.6641</v>
      </c>
    </row>
    <row r="185" spans="1:14" s="62" customFormat="1" ht="25.5">
      <c r="A185" s="35"/>
      <c r="B185" s="16" t="s">
        <v>0</v>
      </c>
      <c r="C185" s="20" t="s">
        <v>16</v>
      </c>
      <c r="D185" s="16" t="s">
        <v>8</v>
      </c>
      <c r="E185" s="20" t="s">
        <v>177</v>
      </c>
      <c r="F185" s="16" t="s">
        <v>35</v>
      </c>
      <c r="G185" s="21" t="s">
        <v>205</v>
      </c>
      <c r="H185" s="110">
        <f>305.3422+6.3219</f>
        <v>311.6641</v>
      </c>
      <c r="I185" s="86"/>
      <c r="J185" s="86"/>
      <c r="K185" s="86"/>
      <c r="L185" s="86"/>
      <c r="M185" s="86"/>
      <c r="N185" s="86"/>
    </row>
    <row r="186" spans="1:14" s="62" customFormat="1" ht="38.25">
      <c r="A186" s="35"/>
      <c r="B186" s="16" t="s">
        <v>0</v>
      </c>
      <c r="C186" s="20" t="s">
        <v>16</v>
      </c>
      <c r="D186" s="16" t="s">
        <v>8</v>
      </c>
      <c r="E186" s="20" t="s">
        <v>164</v>
      </c>
      <c r="F186" s="16"/>
      <c r="G186" s="21" t="s">
        <v>99</v>
      </c>
      <c r="H186" s="110">
        <f>H187</f>
        <v>3156.4897</v>
      </c>
      <c r="I186" s="86"/>
      <c r="J186" s="86"/>
      <c r="K186" s="86"/>
      <c r="L186" s="86"/>
      <c r="M186" s="86"/>
      <c r="N186" s="86"/>
    </row>
    <row r="187" spans="1:14" s="63" customFormat="1" ht="38.25">
      <c r="A187" s="35"/>
      <c r="B187" s="16" t="s">
        <v>0</v>
      </c>
      <c r="C187" s="20" t="s">
        <v>16</v>
      </c>
      <c r="D187" s="16" t="s">
        <v>8</v>
      </c>
      <c r="E187" s="20" t="s">
        <v>165</v>
      </c>
      <c r="F187" s="16"/>
      <c r="G187" s="21" t="s">
        <v>249</v>
      </c>
      <c r="H187" s="110">
        <f>H188+H191</f>
        <v>3156.4897</v>
      </c>
      <c r="I187" s="88"/>
      <c r="J187" s="88"/>
      <c r="K187" s="88"/>
      <c r="L187" s="88"/>
      <c r="M187" s="88"/>
      <c r="N187" s="88"/>
    </row>
    <row r="188" spans="1:14" s="63" customFormat="1" ht="38.25">
      <c r="A188" s="35"/>
      <c r="B188" s="16" t="s">
        <v>0</v>
      </c>
      <c r="C188" s="20" t="s">
        <v>16</v>
      </c>
      <c r="D188" s="16" t="s">
        <v>8</v>
      </c>
      <c r="E188" s="20" t="s">
        <v>259</v>
      </c>
      <c r="F188" s="16"/>
      <c r="G188" s="21" t="s">
        <v>260</v>
      </c>
      <c r="H188" s="110">
        <f>H189</f>
        <v>2279.94202</v>
      </c>
      <c r="I188" s="88"/>
      <c r="J188" s="88"/>
      <c r="K188" s="88"/>
      <c r="L188" s="88"/>
      <c r="M188" s="88"/>
      <c r="N188" s="88"/>
    </row>
    <row r="189" spans="1:14" s="63" customFormat="1" ht="25.5">
      <c r="A189" s="35"/>
      <c r="B189" s="16" t="s">
        <v>0</v>
      </c>
      <c r="C189" s="20" t="s">
        <v>16</v>
      </c>
      <c r="D189" s="16" t="s">
        <v>8</v>
      </c>
      <c r="E189" s="20" t="s">
        <v>178</v>
      </c>
      <c r="F189" s="16"/>
      <c r="G189" s="21" t="s">
        <v>70</v>
      </c>
      <c r="H189" s="110">
        <f>H190</f>
        <v>2279.94202</v>
      </c>
      <c r="I189" s="88"/>
      <c r="J189" s="88"/>
      <c r="K189" s="88"/>
      <c r="L189" s="88"/>
      <c r="M189" s="88"/>
      <c r="N189" s="88"/>
    </row>
    <row r="190" spans="1:14" s="63" customFormat="1" ht="25.5">
      <c r="A190" s="13"/>
      <c r="B190" s="16" t="s">
        <v>0</v>
      </c>
      <c r="C190" s="20" t="s">
        <v>16</v>
      </c>
      <c r="D190" s="16" t="s">
        <v>8</v>
      </c>
      <c r="E190" s="20" t="s">
        <v>178</v>
      </c>
      <c r="F190" s="16" t="s">
        <v>35</v>
      </c>
      <c r="G190" s="21" t="s">
        <v>205</v>
      </c>
      <c r="H190" s="110">
        <f>917.35471+20+803+539.58731</f>
        <v>2279.94202</v>
      </c>
      <c r="I190" s="88"/>
      <c r="J190" s="88"/>
      <c r="K190" s="88"/>
      <c r="L190" s="88"/>
      <c r="M190" s="88"/>
      <c r="N190" s="88"/>
    </row>
    <row r="191" spans="1:14" s="63" customFormat="1" ht="38.25">
      <c r="A191" s="13"/>
      <c r="B191" s="16" t="s">
        <v>0</v>
      </c>
      <c r="C191" s="20" t="s">
        <v>16</v>
      </c>
      <c r="D191" s="16" t="s">
        <v>8</v>
      </c>
      <c r="E191" s="20" t="s">
        <v>261</v>
      </c>
      <c r="F191" s="16"/>
      <c r="G191" s="21" t="s">
        <v>262</v>
      </c>
      <c r="H191" s="22">
        <f>H192</f>
        <v>876.54768</v>
      </c>
      <c r="I191" s="88"/>
      <c r="J191" s="88"/>
      <c r="K191" s="88"/>
      <c r="L191" s="88"/>
      <c r="M191" s="88"/>
      <c r="N191" s="88"/>
    </row>
    <row r="192" spans="1:14" s="63" customFormat="1" ht="25.5">
      <c r="A192" s="13"/>
      <c r="B192" s="16" t="s">
        <v>0</v>
      </c>
      <c r="C192" s="20" t="s">
        <v>16</v>
      </c>
      <c r="D192" s="16" t="s">
        <v>8</v>
      </c>
      <c r="E192" s="20" t="s">
        <v>263</v>
      </c>
      <c r="F192" s="16"/>
      <c r="G192" s="21" t="s">
        <v>70</v>
      </c>
      <c r="H192" s="22">
        <f>H193</f>
        <v>876.54768</v>
      </c>
      <c r="I192" s="88"/>
      <c r="J192" s="88"/>
      <c r="K192" s="88"/>
      <c r="L192" s="88"/>
      <c r="M192" s="88"/>
      <c r="N192" s="88"/>
    </row>
    <row r="193" spans="1:14" s="63" customFormat="1" ht="25.5">
      <c r="A193" s="13"/>
      <c r="B193" s="16" t="s">
        <v>0</v>
      </c>
      <c r="C193" s="20" t="s">
        <v>16</v>
      </c>
      <c r="D193" s="16" t="s">
        <v>8</v>
      </c>
      <c r="E193" s="20" t="s">
        <v>263</v>
      </c>
      <c r="F193" s="16" t="s">
        <v>35</v>
      </c>
      <c r="G193" s="21" t="s">
        <v>205</v>
      </c>
      <c r="H193" s="22">
        <v>876.54768</v>
      </c>
      <c r="I193" s="88"/>
      <c r="J193" s="88"/>
      <c r="K193" s="88"/>
      <c r="L193" s="88"/>
      <c r="M193" s="88"/>
      <c r="N193" s="88"/>
    </row>
    <row r="194" spans="1:14" s="63" customFormat="1" ht="25.5" hidden="1">
      <c r="A194" s="13"/>
      <c r="B194" s="16" t="s">
        <v>0</v>
      </c>
      <c r="C194" s="20" t="s">
        <v>16</v>
      </c>
      <c r="D194" s="16" t="s">
        <v>8</v>
      </c>
      <c r="E194" s="20" t="s">
        <v>263</v>
      </c>
      <c r="F194" s="16" t="s">
        <v>208</v>
      </c>
      <c r="G194" s="21" t="s">
        <v>209</v>
      </c>
      <c r="H194" s="90">
        <v>0</v>
      </c>
      <c r="I194" s="88"/>
      <c r="J194" s="88"/>
      <c r="K194" s="88"/>
      <c r="L194" s="88"/>
      <c r="M194" s="88"/>
      <c r="N194" s="88"/>
    </row>
    <row r="195" spans="1:14" s="63" customFormat="1" ht="25.5">
      <c r="A195" s="34"/>
      <c r="B195" s="16" t="s">
        <v>0</v>
      </c>
      <c r="C195" s="14" t="s">
        <v>16</v>
      </c>
      <c r="D195" s="15" t="s">
        <v>16</v>
      </c>
      <c r="E195" s="14"/>
      <c r="F195" s="15"/>
      <c r="G195" s="17" t="s">
        <v>71</v>
      </c>
      <c r="H195" s="18">
        <f>H196+H233</f>
        <v>3171.24</v>
      </c>
      <c r="I195" s="88"/>
      <c r="J195" s="88"/>
      <c r="K195" s="88"/>
      <c r="L195" s="88"/>
      <c r="M195" s="88"/>
      <c r="N195" s="88"/>
    </row>
    <row r="196" spans="1:14" s="63" customFormat="1" ht="48">
      <c r="A196" s="35"/>
      <c r="B196" s="16" t="s">
        <v>0</v>
      </c>
      <c r="C196" s="20" t="s">
        <v>16</v>
      </c>
      <c r="D196" s="16" t="s">
        <v>16</v>
      </c>
      <c r="E196" s="20" t="s">
        <v>134</v>
      </c>
      <c r="F196" s="16"/>
      <c r="G196" s="27" t="s">
        <v>73</v>
      </c>
      <c r="H196" s="22">
        <f>H197+H221</f>
        <v>3171.24</v>
      </c>
      <c r="I196" s="88"/>
      <c r="J196" s="88"/>
      <c r="K196" s="88"/>
      <c r="L196" s="88"/>
      <c r="M196" s="88"/>
      <c r="N196" s="88"/>
    </row>
    <row r="197" spans="1:14" s="63" customFormat="1" ht="25.5">
      <c r="A197" s="35"/>
      <c r="B197" s="16" t="s">
        <v>0</v>
      </c>
      <c r="C197" s="20" t="s">
        <v>16</v>
      </c>
      <c r="D197" s="16" t="s">
        <v>16</v>
      </c>
      <c r="E197" s="20" t="s">
        <v>140</v>
      </c>
      <c r="F197" s="16"/>
      <c r="G197" s="21" t="s">
        <v>75</v>
      </c>
      <c r="H197" s="22">
        <f>H198+H209</f>
        <v>1750.92</v>
      </c>
      <c r="I197" s="88"/>
      <c r="J197" s="88"/>
      <c r="K197" s="88"/>
      <c r="L197" s="88"/>
      <c r="M197" s="88"/>
      <c r="N197" s="88"/>
    </row>
    <row r="198" spans="1:14" s="63" customFormat="1" ht="25.5">
      <c r="A198" s="35"/>
      <c r="B198" s="16" t="s">
        <v>0</v>
      </c>
      <c r="C198" s="20" t="s">
        <v>16</v>
      </c>
      <c r="D198" s="16" t="s">
        <v>16</v>
      </c>
      <c r="E198" s="20" t="s">
        <v>141</v>
      </c>
      <c r="F198" s="16"/>
      <c r="G198" s="21" t="s">
        <v>139</v>
      </c>
      <c r="H198" s="22">
        <f>H199+H206+H208</f>
        <v>1238.92</v>
      </c>
      <c r="I198" s="88"/>
      <c r="J198" s="88"/>
      <c r="K198" s="88"/>
      <c r="L198" s="88"/>
      <c r="M198" s="88"/>
      <c r="N198" s="88"/>
    </row>
    <row r="199" spans="1:14" s="63" customFormat="1" ht="25.5">
      <c r="A199" s="35"/>
      <c r="B199" s="16" t="s">
        <v>0</v>
      </c>
      <c r="C199" s="20" t="s">
        <v>16</v>
      </c>
      <c r="D199" s="16" t="s">
        <v>16</v>
      </c>
      <c r="E199" s="20" t="s">
        <v>142</v>
      </c>
      <c r="F199" s="16"/>
      <c r="G199" s="103" t="s">
        <v>70</v>
      </c>
      <c r="H199" s="22">
        <f>H200</f>
        <v>549.95</v>
      </c>
      <c r="I199" s="88"/>
      <c r="J199" s="88"/>
      <c r="K199" s="88"/>
      <c r="L199" s="88"/>
      <c r="M199" s="88"/>
      <c r="N199" s="88"/>
    </row>
    <row r="200" spans="1:14" s="63" customFormat="1" ht="25.5">
      <c r="A200" s="13"/>
      <c r="B200" s="16" t="s">
        <v>0</v>
      </c>
      <c r="C200" s="20" t="s">
        <v>16</v>
      </c>
      <c r="D200" s="16" t="s">
        <v>16</v>
      </c>
      <c r="E200" s="20" t="s">
        <v>142</v>
      </c>
      <c r="F200" s="16" t="s">
        <v>35</v>
      </c>
      <c r="G200" s="21" t="s">
        <v>205</v>
      </c>
      <c r="H200" s="22">
        <f>549.95</f>
        <v>549.95</v>
      </c>
      <c r="I200" s="88"/>
      <c r="J200" s="88"/>
      <c r="K200" s="88"/>
      <c r="L200" s="88"/>
      <c r="M200" s="88"/>
      <c r="N200" s="88"/>
    </row>
    <row r="201" spans="1:14" s="63" customFormat="1" ht="38.25" hidden="1">
      <c r="A201" s="13"/>
      <c r="B201" s="16" t="s">
        <v>0</v>
      </c>
      <c r="C201" s="20" t="s">
        <v>16</v>
      </c>
      <c r="D201" s="16" t="s">
        <v>16</v>
      </c>
      <c r="E201" s="20" t="s">
        <v>265</v>
      </c>
      <c r="F201" s="16"/>
      <c r="G201" s="21" t="s">
        <v>266</v>
      </c>
      <c r="H201" s="90">
        <f>H202</f>
        <v>0</v>
      </c>
      <c r="I201" s="88"/>
      <c r="J201" s="88"/>
      <c r="K201" s="88"/>
      <c r="L201" s="88"/>
      <c r="M201" s="88"/>
      <c r="N201" s="88"/>
    </row>
    <row r="202" spans="1:14" s="63" customFormat="1" ht="25.5" hidden="1">
      <c r="A202" s="13"/>
      <c r="B202" s="16" t="s">
        <v>0</v>
      </c>
      <c r="C202" s="20" t="s">
        <v>16</v>
      </c>
      <c r="D202" s="16" t="s">
        <v>16</v>
      </c>
      <c r="E202" s="20" t="s">
        <v>265</v>
      </c>
      <c r="F202" s="16" t="s">
        <v>35</v>
      </c>
      <c r="G202" s="21" t="s">
        <v>205</v>
      </c>
      <c r="H202" s="90">
        <f>H203</f>
        <v>0</v>
      </c>
      <c r="I202" s="88"/>
      <c r="J202" s="88"/>
      <c r="K202" s="88"/>
      <c r="L202" s="88"/>
      <c r="M202" s="88"/>
      <c r="N202" s="88"/>
    </row>
    <row r="203" spans="1:14" s="63" customFormat="1" ht="25.5" hidden="1">
      <c r="A203" s="13"/>
      <c r="B203" s="16" t="s">
        <v>0</v>
      </c>
      <c r="C203" s="20" t="s">
        <v>16</v>
      </c>
      <c r="D203" s="16" t="s">
        <v>16</v>
      </c>
      <c r="E203" s="20" t="s">
        <v>265</v>
      </c>
      <c r="F203" s="16" t="s">
        <v>206</v>
      </c>
      <c r="G203" s="21" t="s">
        <v>207</v>
      </c>
      <c r="H203" s="90">
        <f>H204</f>
        <v>0</v>
      </c>
      <c r="I203" s="88"/>
      <c r="J203" s="88"/>
      <c r="K203" s="88"/>
      <c r="L203" s="88"/>
      <c r="M203" s="88"/>
      <c r="N203" s="88"/>
    </row>
    <row r="204" spans="1:14" s="63" customFormat="1" ht="25.5" hidden="1">
      <c r="A204" s="13"/>
      <c r="B204" s="16" t="s">
        <v>0</v>
      </c>
      <c r="C204" s="20" t="s">
        <v>16</v>
      </c>
      <c r="D204" s="16" t="s">
        <v>16</v>
      </c>
      <c r="E204" s="20" t="s">
        <v>265</v>
      </c>
      <c r="F204" s="16" t="s">
        <v>208</v>
      </c>
      <c r="G204" s="21" t="s">
        <v>209</v>
      </c>
      <c r="H204" s="90">
        <v>0</v>
      </c>
      <c r="I204" s="88"/>
      <c r="J204" s="88"/>
      <c r="K204" s="88"/>
      <c r="L204" s="88"/>
      <c r="M204" s="88"/>
      <c r="N204" s="88"/>
    </row>
    <row r="205" spans="1:14" s="63" customFormat="1" ht="51">
      <c r="A205" s="74"/>
      <c r="B205" s="16" t="s">
        <v>0</v>
      </c>
      <c r="C205" s="20" t="s">
        <v>16</v>
      </c>
      <c r="D205" s="16" t="s">
        <v>16</v>
      </c>
      <c r="E205" s="20" t="s">
        <v>394</v>
      </c>
      <c r="F205" s="16"/>
      <c r="G205" s="21" t="s">
        <v>264</v>
      </c>
      <c r="H205" s="22">
        <f>H206</f>
        <v>13.78</v>
      </c>
      <c r="I205" s="88"/>
      <c r="J205" s="88"/>
      <c r="K205" s="88"/>
      <c r="L205" s="88"/>
      <c r="M205" s="88"/>
      <c r="N205" s="88"/>
    </row>
    <row r="206" spans="1:14" s="63" customFormat="1" ht="25.5">
      <c r="A206" s="74"/>
      <c r="B206" s="16" t="s">
        <v>0</v>
      </c>
      <c r="C206" s="20" t="s">
        <v>16</v>
      </c>
      <c r="D206" s="16" t="s">
        <v>16</v>
      </c>
      <c r="E206" s="20" t="s">
        <v>394</v>
      </c>
      <c r="F206" s="16" t="s">
        <v>35</v>
      </c>
      <c r="G206" s="21" t="s">
        <v>205</v>
      </c>
      <c r="H206" s="22">
        <v>13.78</v>
      </c>
      <c r="I206" s="88"/>
      <c r="J206" s="88"/>
      <c r="K206" s="88"/>
      <c r="L206" s="88"/>
      <c r="M206" s="88"/>
      <c r="N206" s="88"/>
    </row>
    <row r="207" spans="1:14" s="63" customFormat="1" ht="38.25">
      <c r="A207" s="74"/>
      <c r="B207" s="16" t="s">
        <v>0</v>
      </c>
      <c r="C207" s="20" t="s">
        <v>16</v>
      </c>
      <c r="D207" s="16" t="s">
        <v>16</v>
      </c>
      <c r="E207" s="20" t="s">
        <v>265</v>
      </c>
      <c r="F207" s="16"/>
      <c r="G207" s="21" t="s">
        <v>266</v>
      </c>
      <c r="H207" s="22">
        <f>H208</f>
        <v>675.19</v>
      </c>
      <c r="I207" s="88"/>
      <c r="J207" s="88"/>
      <c r="K207" s="88"/>
      <c r="L207" s="88"/>
      <c r="M207" s="88"/>
      <c r="N207" s="88"/>
    </row>
    <row r="208" spans="1:14" s="63" customFormat="1" ht="25.5">
      <c r="A208" s="74"/>
      <c r="B208" s="16" t="s">
        <v>0</v>
      </c>
      <c r="C208" s="20" t="s">
        <v>16</v>
      </c>
      <c r="D208" s="16" t="s">
        <v>16</v>
      </c>
      <c r="E208" s="20" t="s">
        <v>265</v>
      </c>
      <c r="F208" s="16" t="s">
        <v>35</v>
      </c>
      <c r="G208" s="21" t="s">
        <v>205</v>
      </c>
      <c r="H208" s="22">
        <v>675.19</v>
      </c>
      <c r="I208" s="88"/>
      <c r="J208" s="88"/>
      <c r="K208" s="88"/>
      <c r="L208" s="88"/>
      <c r="M208" s="88"/>
      <c r="N208" s="88"/>
    </row>
    <row r="209" spans="1:14" s="63" customFormat="1" ht="38.25">
      <c r="A209" s="13"/>
      <c r="B209" s="16" t="s">
        <v>0</v>
      </c>
      <c r="C209" s="20" t="s">
        <v>16</v>
      </c>
      <c r="D209" s="16" t="s">
        <v>16</v>
      </c>
      <c r="E209" s="20" t="s">
        <v>144</v>
      </c>
      <c r="F209" s="16"/>
      <c r="G209" s="21" t="s">
        <v>145</v>
      </c>
      <c r="H209" s="22">
        <f>H212+H217+H210</f>
        <v>512</v>
      </c>
      <c r="I209" s="88"/>
      <c r="J209" s="88"/>
      <c r="K209" s="88"/>
      <c r="L209" s="88"/>
      <c r="M209" s="88"/>
      <c r="N209" s="88"/>
    </row>
    <row r="210" spans="1:14" s="63" customFormat="1" ht="25.5">
      <c r="A210" s="13"/>
      <c r="B210" s="16" t="s">
        <v>0</v>
      </c>
      <c r="C210" s="20" t="s">
        <v>16</v>
      </c>
      <c r="D210" s="16" t="s">
        <v>16</v>
      </c>
      <c r="E210" s="20" t="s">
        <v>143</v>
      </c>
      <c r="F210" s="16"/>
      <c r="G210" s="21" t="s">
        <v>70</v>
      </c>
      <c r="H210" s="22">
        <f>H211</f>
        <v>512</v>
      </c>
      <c r="I210" s="88"/>
      <c r="J210" s="88"/>
      <c r="K210" s="88"/>
      <c r="L210" s="88"/>
      <c r="M210" s="88"/>
      <c r="N210" s="88"/>
    </row>
    <row r="211" spans="1:14" s="63" customFormat="1" ht="25.5">
      <c r="A211" s="13"/>
      <c r="B211" s="16" t="s">
        <v>0</v>
      </c>
      <c r="C211" s="20" t="s">
        <v>16</v>
      </c>
      <c r="D211" s="16" t="s">
        <v>16</v>
      </c>
      <c r="E211" s="20" t="s">
        <v>143</v>
      </c>
      <c r="F211" s="16" t="s">
        <v>35</v>
      </c>
      <c r="G211" s="21" t="s">
        <v>205</v>
      </c>
      <c r="H211" s="22">
        <v>512</v>
      </c>
      <c r="I211" s="88"/>
      <c r="J211" s="88"/>
      <c r="K211" s="88"/>
      <c r="L211" s="88"/>
      <c r="M211" s="88"/>
      <c r="N211" s="88"/>
    </row>
    <row r="212" spans="1:8" ht="51" hidden="1">
      <c r="A212" s="120"/>
      <c r="B212" s="16" t="s">
        <v>0</v>
      </c>
      <c r="C212" s="20" t="s">
        <v>16</v>
      </c>
      <c r="D212" s="16" t="s">
        <v>16</v>
      </c>
      <c r="E212" s="20" t="s">
        <v>267</v>
      </c>
      <c r="F212" s="16"/>
      <c r="G212" s="21" t="s">
        <v>264</v>
      </c>
      <c r="H212" s="89">
        <f>H213</f>
        <v>0</v>
      </c>
    </row>
    <row r="213" spans="1:8" ht="25.5" hidden="1">
      <c r="A213" s="13"/>
      <c r="B213" s="16" t="s">
        <v>0</v>
      </c>
      <c r="C213" s="20" t="s">
        <v>16</v>
      </c>
      <c r="D213" s="16" t="s">
        <v>16</v>
      </c>
      <c r="E213" s="20" t="s">
        <v>267</v>
      </c>
      <c r="F213" s="16" t="s">
        <v>35</v>
      </c>
      <c r="G213" s="21" t="s">
        <v>205</v>
      </c>
      <c r="H213" s="89">
        <f>H214</f>
        <v>0</v>
      </c>
    </row>
    <row r="214" spans="1:8" ht="25.5" hidden="1">
      <c r="A214" s="13"/>
      <c r="B214" s="16" t="s">
        <v>0</v>
      </c>
      <c r="C214" s="20" t="s">
        <v>16</v>
      </c>
      <c r="D214" s="16" t="s">
        <v>16</v>
      </c>
      <c r="E214" s="20" t="s">
        <v>267</v>
      </c>
      <c r="F214" s="16" t="s">
        <v>206</v>
      </c>
      <c r="G214" s="21" t="s">
        <v>207</v>
      </c>
      <c r="H214" s="90">
        <f>H216+H215</f>
        <v>0</v>
      </c>
    </row>
    <row r="215" spans="1:8" ht="25.5" hidden="1">
      <c r="A215" s="13"/>
      <c r="B215" s="16" t="s">
        <v>0</v>
      </c>
      <c r="C215" s="20" t="s">
        <v>16</v>
      </c>
      <c r="D215" s="16" t="s">
        <v>16</v>
      </c>
      <c r="E215" s="20" t="s">
        <v>267</v>
      </c>
      <c r="F215" s="16" t="s">
        <v>208</v>
      </c>
      <c r="G215" s="21" t="s">
        <v>209</v>
      </c>
      <c r="H215" s="90">
        <v>0</v>
      </c>
    </row>
    <row r="216" spans="1:8" ht="25.5" hidden="1">
      <c r="A216" s="13"/>
      <c r="B216" s="16" t="s">
        <v>0</v>
      </c>
      <c r="C216" s="20" t="s">
        <v>16</v>
      </c>
      <c r="D216" s="16" t="s">
        <v>16</v>
      </c>
      <c r="E216" s="20" t="s">
        <v>267</v>
      </c>
      <c r="F216" s="16" t="s">
        <v>208</v>
      </c>
      <c r="G216" s="21" t="s">
        <v>209</v>
      </c>
      <c r="H216" s="90">
        <v>0</v>
      </c>
    </row>
    <row r="217" spans="1:14" s="63" customFormat="1" ht="38.25" hidden="1">
      <c r="A217" s="13"/>
      <c r="B217" s="16" t="s">
        <v>0</v>
      </c>
      <c r="C217" s="20" t="s">
        <v>16</v>
      </c>
      <c r="D217" s="16" t="s">
        <v>16</v>
      </c>
      <c r="E217" s="20" t="s">
        <v>268</v>
      </c>
      <c r="F217" s="16"/>
      <c r="G217" s="21" t="s">
        <v>266</v>
      </c>
      <c r="H217" s="90">
        <f>H218</f>
        <v>0</v>
      </c>
      <c r="I217" s="88"/>
      <c r="J217" s="88"/>
      <c r="K217" s="88"/>
      <c r="L217" s="88"/>
      <c r="M217" s="88"/>
      <c r="N217" s="88"/>
    </row>
    <row r="218" spans="1:14" s="63" customFormat="1" ht="25.5" hidden="1">
      <c r="A218" s="13"/>
      <c r="B218" s="16" t="s">
        <v>0</v>
      </c>
      <c r="C218" s="20" t="s">
        <v>16</v>
      </c>
      <c r="D218" s="16" t="s">
        <v>16</v>
      </c>
      <c r="E218" s="20" t="s">
        <v>268</v>
      </c>
      <c r="F218" s="16" t="s">
        <v>35</v>
      </c>
      <c r="G218" s="21" t="s">
        <v>205</v>
      </c>
      <c r="H218" s="90">
        <f>H219</f>
        <v>0</v>
      </c>
      <c r="I218" s="88"/>
      <c r="J218" s="88"/>
      <c r="K218" s="88"/>
      <c r="L218" s="88"/>
      <c r="M218" s="88"/>
      <c r="N218" s="88"/>
    </row>
    <row r="219" spans="1:14" s="63" customFormat="1" ht="25.5" hidden="1">
      <c r="A219" s="13"/>
      <c r="B219" s="16" t="s">
        <v>0</v>
      </c>
      <c r="C219" s="20" t="s">
        <v>16</v>
      </c>
      <c r="D219" s="16" t="s">
        <v>16</v>
      </c>
      <c r="E219" s="20" t="s">
        <v>268</v>
      </c>
      <c r="F219" s="16" t="s">
        <v>206</v>
      </c>
      <c r="G219" s="21" t="s">
        <v>207</v>
      </c>
      <c r="H219" s="90">
        <f>H220</f>
        <v>0</v>
      </c>
      <c r="I219" s="88"/>
      <c r="J219" s="88"/>
      <c r="K219" s="88"/>
      <c r="L219" s="88"/>
      <c r="M219" s="88"/>
      <c r="N219" s="88"/>
    </row>
    <row r="220" spans="1:14" s="63" customFormat="1" ht="25.5" hidden="1">
      <c r="A220" s="13"/>
      <c r="B220" s="16" t="s">
        <v>0</v>
      </c>
      <c r="C220" s="20" t="s">
        <v>16</v>
      </c>
      <c r="D220" s="16" t="s">
        <v>16</v>
      </c>
      <c r="E220" s="20" t="s">
        <v>268</v>
      </c>
      <c r="F220" s="16" t="s">
        <v>208</v>
      </c>
      <c r="G220" s="21" t="s">
        <v>209</v>
      </c>
      <c r="H220" s="90">
        <v>0</v>
      </c>
      <c r="I220" s="88"/>
      <c r="J220" s="88"/>
      <c r="K220" s="88"/>
      <c r="L220" s="88"/>
      <c r="M220" s="88"/>
      <c r="N220" s="88"/>
    </row>
    <row r="221" spans="1:14" s="63" customFormat="1" ht="12.75">
      <c r="A221" s="13"/>
      <c r="B221" s="16" t="s">
        <v>0</v>
      </c>
      <c r="C221" s="20" t="s">
        <v>16</v>
      </c>
      <c r="D221" s="16" t="s">
        <v>16</v>
      </c>
      <c r="E221" s="20" t="s">
        <v>179</v>
      </c>
      <c r="F221" s="16"/>
      <c r="G221" s="21" t="s">
        <v>76</v>
      </c>
      <c r="H221" s="110">
        <f>H222</f>
        <v>1420.32</v>
      </c>
      <c r="I221" s="88"/>
      <c r="J221" s="88"/>
      <c r="K221" s="88"/>
      <c r="L221" s="88"/>
      <c r="M221" s="88"/>
      <c r="N221" s="88"/>
    </row>
    <row r="222" spans="1:14" s="63" customFormat="1" ht="38.25">
      <c r="A222" s="13"/>
      <c r="B222" s="16" t="s">
        <v>0</v>
      </c>
      <c r="C222" s="20" t="s">
        <v>16</v>
      </c>
      <c r="D222" s="16" t="s">
        <v>16</v>
      </c>
      <c r="E222" s="20" t="s">
        <v>269</v>
      </c>
      <c r="F222" s="16"/>
      <c r="G222" s="21" t="s">
        <v>270</v>
      </c>
      <c r="H222" s="110">
        <f>H223+H230+H232</f>
        <v>1420.32</v>
      </c>
      <c r="I222" s="88"/>
      <c r="J222" s="88"/>
      <c r="K222" s="88"/>
      <c r="L222" s="88"/>
      <c r="M222" s="88"/>
      <c r="N222" s="88"/>
    </row>
    <row r="223" spans="1:14" s="63" customFormat="1" ht="25.5">
      <c r="A223" s="13"/>
      <c r="B223" s="16" t="s">
        <v>0</v>
      </c>
      <c r="C223" s="20" t="s">
        <v>16</v>
      </c>
      <c r="D223" s="16" t="s">
        <v>16</v>
      </c>
      <c r="E223" s="20" t="s">
        <v>291</v>
      </c>
      <c r="F223" s="16"/>
      <c r="G223" s="21" t="s">
        <v>70</v>
      </c>
      <c r="H223" s="110">
        <f>H224</f>
        <v>1200</v>
      </c>
      <c r="I223" s="88"/>
      <c r="J223" s="88"/>
      <c r="K223" s="88"/>
      <c r="L223" s="88"/>
      <c r="M223" s="88"/>
      <c r="N223" s="88"/>
    </row>
    <row r="224" spans="1:14" s="63" customFormat="1" ht="25.5">
      <c r="A224" s="13"/>
      <c r="B224" s="16" t="s">
        <v>0</v>
      </c>
      <c r="C224" s="20" t="s">
        <v>16</v>
      </c>
      <c r="D224" s="16" t="s">
        <v>16</v>
      </c>
      <c r="E224" s="20" t="s">
        <v>291</v>
      </c>
      <c r="F224" s="16" t="s">
        <v>35</v>
      </c>
      <c r="G224" s="21" t="s">
        <v>205</v>
      </c>
      <c r="H224" s="110">
        <f>1200</f>
        <v>1200</v>
      </c>
      <c r="I224" s="88"/>
      <c r="J224" s="88"/>
      <c r="K224" s="88"/>
      <c r="L224" s="88"/>
      <c r="M224" s="88"/>
      <c r="N224" s="88"/>
    </row>
    <row r="225" spans="1:14" s="63" customFormat="1" ht="38.25" hidden="1">
      <c r="A225" s="13"/>
      <c r="B225" s="16" t="s">
        <v>0</v>
      </c>
      <c r="C225" s="20" t="s">
        <v>16</v>
      </c>
      <c r="D225" s="16" t="s">
        <v>16</v>
      </c>
      <c r="E225" s="20" t="s">
        <v>271</v>
      </c>
      <c r="F225" s="16"/>
      <c r="G225" s="21" t="s">
        <v>266</v>
      </c>
      <c r="H225" s="90">
        <f>H226</f>
        <v>0</v>
      </c>
      <c r="I225" s="88"/>
      <c r="J225" s="88"/>
      <c r="K225" s="88"/>
      <c r="L225" s="88"/>
      <c r="M225" s="88"/>
      <c r="N225" s="88"/>
    </row>
    <row r="226" spans="1:14" s="63" customFormat="1" ht="25.5" hidden="1">
      <c r="A226" s="13"/>
      <c r="B226" s="16" t="s">
        <v>0</v>
      </c>
      <c r="C226" s="20" t="s">
        <v>16</v>
      </c>
      <c r="D226" s="16" t="s">
        <v>16</v>
      </c>
      <c r="E226" s="20" t="s">
        <v>271</v>
      </c>
      <c r="F226" s="16" t="s">
        <v>35</v>
      </c>
      <c r="G226" s="21" t="s">
        <v>205</v>
      </c>
      <c r="H226" s="90">
        <f>H227</f>
        <v>0</v>
      </c>
      <c r="I226" s="88"/>
      <c r="J226" s="88"/>
      <c r="K226" s="88"/>
      <c r="L226" s="88"/>
      <c r="M226" s="88"/>
      <c r="N226" s="88"/>
    </row>
    <row r="227" spans="1:14" s="63" customFormat="1" ht="25.5" hidden="1">
      <c r="A227" s="13"/>
      <c r="B227" s="16" t="s">
        <v>0</v>
      </c>
      <c r="C227" s="20" t="s">
        <v>16</v>
      </c>
      <c r="D227" s="16" t="s">
        <v>16</v>
      </c>
      <c r="E227" s="20" t="s">
        <v>271</v>
      </c>
      <c r="F227" s="16" t="s">
        <v>206</v>
      </c>
      <c r="G227" s="21" t="s">
        <v>207</v>
      </c>
      <c r="H227" s="90">
        <f>H228</f>
        <v>0</v>
      </c>
      <c r="I227" s="88"/>
      <c r="J227" s="88"/>
      <c r="K227" s="88"/>
      <c r="L227" s="88"/>
      <c r="M227" s="88"/>
      <c r="N227" s="88"/>
    </row>
    <row r="228" spans="1:14" s="63" customFormat="1" ht="25.5" hidden="1">
      <c r="A228" s="13"/>
      <c r="B228" s="16" t="s">
        <v>0</v>
      </c>
      <c r="C228" s="20" t="s">
        <v>16</v>
      </c>
      <c r="D228" s="16" t="s">
        <v>16</v>
      </c>
      <c r="E228" s="20" t="s">
        <v>271</v>
      </c>
      <c r="F228" s="16" t="s">
        <v>208</v>
      </c>
      <c r="G228" s="21" t="s">
        <v>209</v>
      </c>
      <c r="H228" s="90">
        <v>0</v>
      </c>
      <c r="I228" s="88"/>
      <c r="J228" s="88"/>
      <c r="K228" s="88"/>
      <c r="L228" s="88"/>
      <c r="M228" s="88"/>
      <c r="N228" s="88"/>
    </row>
    <row r="229" spans="1:14" s="63" customFormat="1" ht="51">
      <c r="A229" s="74"/>
      <c r="B229" s="16" t="s">
        <v>0</v>
      </c>
      <c r="C229" s="20" t="s">
        <v>16</v>
      </c>
      <c r="D229" s="16" t="s">
        <v>16</v>
      </c>
      <c r="E229" s="20" t="s">
        <v>395</v>
      </c>
      <c r="F229" s="16"/>
      <c r="G229" s="21" t="s">
        <v>264</v>
      </c>
      <c r="H229" s="22">
        <f>H230</f>
        <v>4.32</v>
      </c>
      <c r="I229" s="88"/>
      <c r="J229" s="88"/>
      <c r="K229" s="88"/>
      <c r="L229" s="88"/>
      <c r="M229" s="88"/>
      <c r="N229" s="88"/>
    </row>
    <row r="230" spans="1:14" s="63" customFormat="1" ht="25.5">
      <c r="A230" s="74"/>
      <c r="B230" s="16" t="s">
        <v>0</v>
      </c>
      <c r="C230" s="20" t="s">
        <v>16</v>
      </c>
      <c r="D230" s="16" t="s">
        <v>16</v>
      </c>
      <c r="E230" s="20" t="s">
        <v>395</v>
      </c>
      <c r="F230" s="16" t="s">
        <v>35</v>
      </c>
      <c r="G230" s="21" t="s">
        <v>205</v>
      </c>
      <c r="H230" s="22">
        <v>4.32</v>
      </c>
      <c r="I230" s="88"/>
      <c r="J230" s="88"/>
      <c r="K230" s="88"/>
      <c r="L230" s="88"/>
      <c r="M230" s="88"/>
      <c r="N230" s="88"/>
    </row>
    <row r="231" spans="1:14" s="63" customFormat="1" ht="38.25">
      <c r="A231" s="74"/>
      <c r="B231" s="16" t="s">
        <v>0</v>
      </c>
      <c r="C231" s="20" t="s">
        <v>16</v>
      </c>
      <c r="D231" s="16" t="s">
        <v>16</v>
      </c>
      <c r="E231" s="20" t="s">
        <v>271</v>
      </c>
      <c r="F231" s="16"/>
      <c r="G231" s="21" t="s">
        <v>266</v>
      </c>
      <c r="H231" s="22">
        <f>H232</f>
        <v>216</v>
      </c>
      <c r="I231" s="88"/>
      <c r="J231" s="88"/>
      <c r="K231" s="88"/>
      <c r="L231" s="88"/>
      <c r="M231" s="88"/>
      <c r="N231" s="88"/>
    </row>
    <row r="232" spans="1:14" s="63" customFormat="1" ht="25.5">
      <c r="A232" s="74"/>
      <c r="B232" s="16" t="s">
        <v>0</v>
      </c>
      <c r="C232" s="20" t="s">
        <v>16</v>
      </c>
      <c r="D232" s="16" t="s">
        <v>16</v>
      </c>
      <c r="E232" s="20" t="s">
        <v>271</v>
      </c>
      <c r="F232" s="16" t="s">
        <v>35</v>
      </c>
      <c r="G232" s="21" t="s">
        <v>205</v>
      </c>
      <c r="H232" s="22">
        <v>216</v>
      </c>
      <c r="I232" s="88"/>
      <c r="J232" s="88"/>
      <c r="K232" s="88"/>
      <c r="L232" s="88"/>
      <c r="M232" s="88"/>
      <c r="N232" s="88"/>
    </row>
    <row r="233" spans="1:14" s="63" customFormat="1" ht="12.75" hidden="1">
      <c r="A233" s="13"/>
      <c r="B233" s="16" t="s">
        <v>0</v>
      </c>
      <c r="C233" s="20" t="s">
        <v>16</v>
      </c>
      <c r="D233" s="16" t="s">
        <v>16</v>
      </c>
      <c r="E233" s="20" t="s">
        <v>117</v>
      </c>
      <c r="F233" s="16"/>
      <c r="G233" s="21" t="s">
        <v>46</v>
      </c>
      <c r="H233" s="22">
        <f>H234</f>
        <v>0</v>
      </c>
      <c r="I233" s="88"/>
      <c r="J233" s="88"/>
      <c r="K233" s="88"/>
      <c r="L233" s="88"/>
      <c r="M233" s="88"/>
      <c r="N233" s="88"/>
    </row>
    <row r="234" spans="1:14" s="63" customFormat="1" ht="12.75" hidden="1">
      <c r="A234" s="13"/>
      <c r="B234" s="16" t="s">
        <v>0</v>
      </c>
      <c r="C234" s="20" t="s">
        <v>16</v>
      </c>
      <c r="D234" s="16" t="s">
        <v>16</v>
      </c>
      <c r="E234" s="20" t="s">
        <v>117</v>
      </c>
      <c r="F234" s="16"/>
      <c r="G234" s="21" t="s">
        <v>46</v>
      </c>
      <c r="H234" s="22">
        <f>H235</f>
        <v>0</v>
      </c>
      <c r="I234" s="88"/>
      <c r="J234" s="88"/>
      <c r="K234" s="88"/>
      <c r="L234" s="88"/>
      <c r="M234" s="88"/>
      <c r="N234" s="88"/>
    </row>
    <row r="235" spans="1:14" s="63" customFormat="1" ht="12.75" hidden="1">
      <c r="A235" s="13"/>
      <c r="B235" s="16" t="s">
        <v>0</v>
      </c>
      <c r="C235" s="20" t="s">
        <v>16</v>
      </c>
      <c r="D235" s="16" t="s">
        <v>16</v>
      </c>
      <c r="E235" s="20" t="s">
        <v>117</v>
      </c>
      <c r="F235" s="16"/>
      <c r="G235" s="21" t="s">
        <v>46</v>
      </c>
      <c r="H235" s="22">
        <f>H236</f>
        <v>0</v>
      </c>
      <c r="I235" s="88"/>
      <c r="J235" s="88"/>
      <c r="K235" s="88"/>
      <c r="L235" s="88"/>
      <c r="M235" s="88"/>
      <c r="N235" s="88"/>
    </row>
    <row r="236" spans="1:14" s="63" customFormat="1" ht="38.25" hidden="1">
      <c r="A236" s="13"/>
      <c r="B236" s="16" t="s">
        <v>0</v>
      </c>
      <c r="C236" s="20" t="s">
        <v>16</v>
      </c>
      <c r="D236" s="16" t="s">
        <v>16</v>
      </c>
      <c r="E236" s="20" t="s">
        <v>299</v>
      </c>
      <c r="F236" s="16"/>
      <c r="G236" s="21" t="s">
        <v>272</v>
      </c>
      <c r="H236" s="22">
        <f>H237</f>
        <v>0</v>
      </c>
      <c r="I236" s="88"/>
      <c r="J236" s="88"/>
      <c r="K236" s="88"/>
      <c r="L236" s="88"/>
      <c r="M236" s="88"/>
      <c r="N236" s="88"/>
    </row>
    <row r="237" spans="1:14" s="63" customFormat="1" ht="51" hidden="1">
      <c r="A237" s="13"/>
      <c r="B237" s="16" t="s">
        <v>0</v>
      </c>
      <c r="C237" s="20" t="s">
        <v>16</v>
      </c>
      <c r="D237" s="16" t="s">
        <v>16</v>
      </c>
      <c r="E237" s="20" t="s">
        <v>299</v>
      </c>
      <c r="F237" s="16" t="s">
        <v>34</v>
      </c>
      <c r="G237" s="21" t="s">
        <v>33</v>
      </c>
      <c r="H237" s="22">
        <v>0</v>
      </c>
      <c r="I237" s="88"/>
      <c r="J237" s="88"/>
      <c r="K237" s="88"/>
      <c r="L237" s="88"/>
      <c r="M237" s="88"/>
      <c r="N237" s="88"/>
    </row>
    <row r="238" spans="1:8" ht="12.75" hidden="1">
      <c r="A238" s="13"/>
      <c r="B238" s="16" t="s">
        <v>0</v>
      </c>
      <c r="C238" s="20"/>
      <c r="D238" s="16"/>
      <c r="E238" s="20"/>
      <c r="F238" s="16"/>
      <c r="G238" s="105" t="s">
        <v>68</v>
      </c>
      <c r="H238" s="18">
        <f>H237</f>
        <v>0</v>
      </c>
    </row>
    <row r="239" spans="1:14" s="67" customFormat="1" ht="12.75">
      <c r="A239" s="26"/>
      <c r="B239" s="24" t="s">
        <v>0</v>
      </c>
      <c r="C239" s="11" t="s">
        <v>19</v>
      </c>
      <c r="D239" s="24"/>
      <c r="E239" s="11"/>
      <c r="F239" s="24"/>
      <c r="G239" s="12" t="s">
        <v>59</v>
      </c>
      <c r="H239" s="115">
        <f>H240</f>
        <v>14647.54917</v>
      </c>
      <c r="I239" s="100"/>
      <c r="J239" s="100"/>
      <c r="K239" s="100"/>
      <c r="L239" s="100"/>
      <c r="M239" s="100"/>
      <c r="N239" s="100"/>
    </row>
    <row r="240" spans="1:14" s="68" customFormat="1" ht="12.75">
      <c r="A240" s="34"/>
      <c r="B240" s="16" t="s">
        <v>0</v>
      </c>
      <c r="C240" s="14" t="s">
        <v>19</v>
      </c>
      <c r="D240" s="15" t="s">
        <v>7</v>
      </c>
      <c r="E240" s="14"/>
      <c r="F240" s="15"/>
      <c r="G240" s="28" t="s">
        <v>20</v>
      </c>
      <c r="H240" s="111">
        <f>H241+H252</f>
        <v>14647.54917</v>
      </c>
      <c r="I240" s="101"/>
      <c r="J240" s="101"/>
      <c r="K240" s="101"/>
      <c r="L240" s="101"/>
      <c r="M240" s="101"/>
      <c r="N240" s="101"/>
    </row>
    <row r="241" spans="1:14" s="68" customFormat="1" ht="24" hidden="1">
      <c r="A241" s="13"/>
      <c r="B241" s="16" t="s">
        <v>0</v>
      </c>
      <c r="C241" s="20" t="s">
        <v>19</v>
      </c>
      <c r="D241" s="16" t="s">
        <v>7</v>
      </c>
      <c r="E241" s="20" t="s">
        <v>273</v>
      </c>
      <c r="F241" s="16"/>
      <c r="G241" s="27" t="s">
        <v>274</v>
      </c>
      <c r="H241" s="22">
        <f>H242</f>
        <v>0</v>
      </c>
      <c r="I241" s="101"/>
      <c r="J241" s="101"/>
      <c r="K241" s="101"/>
      <c r="L241" s="101"/>
      <c r="M241" s="101"/>
      <c r="N241" s="101"/>
    </row>
    <row r="242" spans="1:14" s="68" customFormat="1" ht="25.5" hidden="1">
      <c r="A242" s="13"/>
      <c r="B242" s="16" t="s">
        <v>0</v>
      </c>
      <c r="C242" s="20" t="s">
        <v>19</v>
      </c>
      <c r="D242" s="16" t="s">
        <v>7</v>
      </c>
      <c r="E242" s="20" t="s">
        <v>275</v>
      </c>
      <c r="F242" s="16"/>
      <c r="G242" s="21" t="s">
        <v>276</v>
      </c>
      <c r="H242" s="22">
        <f>H243</f>
        <v>0</v>
      </c>
      <c r="I242" s="101"/>
      <c r="J242" s="101"/>
      <c r="K242" s="101"/>
      <c r="L242" s="101"/>
      <c r="M242" s="101"/>
      <c r="N242" s="101"/>
    </row>
    <row r="243" spans="1:14" s="68" customFormat="1" ht="25.5" hidden="1">
      <c r="A243" s="13"/>
      <c r="B243" s="16" t="s">
        <v>0</v>
      </c>
      <c r="C243" s="20" t="s">
        <v>19</v>
      </c>
      <c r="D243" s="16" t="s">
        <v>7</v>
      </c>
      <c r="E243" s="20" t="s">
        <v>277</v>
      </c>
      <c r="F243" s="16"/>
      <c r="G243" s="21" t="s">
        <v>278</v>
      </c>
      <c r="H243" s="22">
        <f>H244+H248</f>
        <v>0</v>
      </c>
      <c r="I243" s="101"/>
      <c r="J243" s="101"/>
      <c r="K243" s="101"/>
      <c r="L243" s="101"/>
      <c r="M243" s="101"/>
      <c r="N243" s="101"/>
    </row>
    <row r="244" spans="1:14" s="68" customFormat="1" ht="51" hidden="1">
      <c r="A244" s="13"/>
      <c r="B244" s="16" t="s">
        <v>0</v>
      </c>
      <c r="C244" s="20" t="s">
        <v>19</v>
      </c>
      <c r="D244" s="16" t="s">
        <v>7</v>
      </c>
      <c r="E244" s="20" t="s">
        <v>279</v>
      </c>
      <c r="F244" s="16"/>
      <c r="G244" s="21" t="s">
        <v>264</v>
      </c>
      <c r="H244" s="22">
        <f>H245</f>
        <v>0</v>
      </c>
      <c r="I244" s="101"/>
      <c r="J244" s="101"/>
      <c r="K244" s="101"/>
      <c r="L244" s="101"/>
      <c r="M244" s="101"/>
      <c r="N244" s="101"/>
    </row>
    <row r="245" spans="1:14" s="68" customFormat="1" ht="25.5" hidden="1">
      <c r="A245" s="13"/>
      <c r="B245" s="16" t="s">
        <v>0</v>
      </c>
      <c r="C245" s="20" t="s">
        <v>19</v>
      </c>
      <c r="D245" s="16" t="s">
        <v>7</v>
      </c>
      <c r="E245" s="20" t="s">
        <v>279</v>
      </c>
      <c r="F245" s="16" t="s">
        <v>35</v>
      </c>
      <c r="G245" s="21" t="s">
        <v>205</v>
      </c>
      <c r="H245" s="22">
        <f>H246</f>
        <v>0</v>
      </c>
      <c r="I245" s="101"/>
      <c r="J245" s="101"/>
      <c r="K245" s="101"/>
      <c r="L245" s="101"/>
      <c r="M245" s="101"/>
      <c r="N245" s="101"/>
    </row>
    <row r="246" spans="1:14" s="68" customFormat="1" ht="25.5" hidden="1">
      <c r="A246" s="13"/>
      <c r="B246" s="16" t="s">
        <v>0</v>
      </c>
      <c r="C246" s="20" t="s">
        <v>19</v>
      </c>
      <c r="D246" s="16" t="s">
        <v>7</v>
      </c>
      <c r="E246" s="20" t="s">
        <v>279</v>
      </c>
      <c r="F246" s="16" t="s">
        <v>206</v>
      </c>
      <c r="G246" s="21" t="s">
        <v>207</v>
      </c>
      <c r="H246" s="22">
        <f>H247</f>
        <v>0</v>
      </c>
      <c r="I246" s="101"/>
      <c r="J246" s="101"/>
      <c r="K246" s="101"/>
      <c r="L246" s="101"/>
      <c r="M246" s="101"/>
      <c r="N246" s="101"/>
    </row>
    <row r="247" spans="1:14" s="68" customFormat="1" ht="25.5" hidden="1">
      <c r="A247" s="13"/>
      <c r="B247" s="16" t="s">
        <v>0</v>
      </c>
      <c r="C247" s="20" t="s">
        <v>19</v>
      </c>
      <c r="D247" s="16" t="s">
        <v>7</v>
      </c>
      <c r="E247" s="20" t="s">
        <v>279</v>
      </c>
      <c r="F247" s="16" t="s">
        <v>208</v>
      </c>
      <c r="G247" s="21" t="s">
        <v>209</v>
      </c>
      <c r="H247" s="22">
        <v>0</v>
      </c>
      <c r="I247" s="101"/>
      <c r="J247" s="101"/>
      <c r="K247" s="101"/>
      <c r="L247" s="101"/>
      <c r="M247" s="101"/>
      <c r="N247" s="101"/>
    </row>
    <row r="248" spans="1:14" s="68" customFormat="1" ht="38.25" hidden="1">
      <c r="A248" s="13"/>
      <c r="B248" s="16" t="s">
        <v>0</v>
      </c>
      <c r="C248" s="20" t="s">
        <v>19</v>
      </c>
      <c r="D248" s="16" t="s">
        <v>7</v>
      </c>
      <c r="E248" s="20" t="s">
        <v>280</v>
      </c>
      <c r="F248" s="16"/>
      <c r="G248" s="21" t="s">
        <v>266</v>
      </c>
      <c r="H248" s="22">
        <f>H249</f>
        <v>0</v>
      </c>
      <c r="I248" s="101"/>
      <c r="J248" s="101"/>
      <c r="K248" s="101"/>
      <c r="L248" s="101"/>
      <c r="M248" s="101"/>
      <c r="N248" s="101"/>
    </row>
    <row r="249" spans="1:14" s="68" customFormat="1" ht="25.5" hidden="1">
      <c r="A249" s="13"/>
      <c r="B249" s="16" t="s">
        <v>0</v>
      </c>
      <c r="C249" s="20" t="s">
        <v>19</v>
      </c>
      <c r="D249" s="16" t="s">
        <v>7</v>
      </c>
      <c r="E249" s="20" t="s">
        <v>280</v>
      </c>
      <c r="F249" s="16" t="s">
        <v>35</v>
      </c>
      <c r="G249" s="21" t="s">
        <v>205</v>
      </c>
      <c r="H249" s="22">
        <f>H250</f>
        <v>0</v>
      </c>
      <c r="I249" s="101"/>
      <c r="J249" s="101"/>
      <c r="K249" s="101"/>
      <c r="L249" s="101"/>
      <c r="M249" s="101"/>
      <c r="N249" s="101"/>
    </row>
    <row r="250" spans="1:14" s="68" customFormat="1" ht="25.5" hidden="1">
      <c r="A250" s="13"/>
      <c r="B250" s="16" t="s">
        <v>0</v>
      </c>
      <c r="C250" s="20" t="s">
        <v>19</v>
      </c>
      <c r="D250" s="16" t="s">
        <v>7</v>
      </c>
      <c r="E250" s="20" t="s">
        <v>280</v>
      </c>
      <c r="F250" s="16" t="s">
        <v>206</v>
      </c>
      <c r="G250" s="21" t="s">
        <v>207</v>
      </c>
      <c r="H250" s="22">
        <f>H251</f>
        <v>0</v>
      </c>
      <c r="I250" s="101"/>
      <c r="J250" s="101"/>
      <c r="K250" s="101"/>
      <c r="L250" s="101"/>
      <c r="M250" s="101"/>
      <c r="N250" s="101"/>
    </row>
    <row r="251" spans="1:14" s="68" customFormat="1" ht="25.5" hidden="1">
      <c r="A251" s="13"/>
      <c r="B251" s="16" t="s">
        <v>0</v>
      </c>
      <c r="C251" s="20" t="s">
        <v>19</v>
      </c>
      <c r="D251" s="16" t="s">
        <v>7</v>
      </c>
      <c r="E251" s="20" t="s">
        <v>280</v>
      </c>
      <c r="F251" s="16" t="s">
        <v>208</v>
      </c>
      <c r="G251" s="21" t="s">
        <v>209</v>
      </c>
      <c r="H251" s="22">
        <v>0</v>
      </c>
      <c r="I251" s="101"/>
      <c r="J251" s="101"/>
      <c r="K251" s="101"/>
      <c r="L251" s="101"/>
      <c r="M251" s="101"/>
      <c r="N251" s="101"/>
    </row>
    <row r="252" spans="1:14" s="65" customFormat="1" ht="12.75">
      <c r="A252" s="35"/>
      <c r="B252" s="16" t="s">
        <v>0</v>
      </c>
      <c r="C252" s="20" t="s">
        <v>19</v>
      </c>
      <c r="D252" s="16" t="s">
        <v>7</v>
      </c>
      <c r="E252" s="20" t="s">
        <v>117</v>
      </c>
      <c r="F252" s="16"/>
      <c r="G252" s="21" t="s">
        <v>46</v>
      </c>
      <c r="H252" s="110">
        <f>H253</f>
        <v>14647.54917</v>
      </c>
      <c r="I252" s="95"/>
      <c r="J252" s="95"/>
      <c r="K252" s="95"/>
      <c r="L252" s="95"/>
      <c r="M252" s="95"/>
      <c r="N252" s="95"/>
    </row>
    <row r="253" spans="1:8" ht="12.75">
      <c r="A253" s="35"/>
      <c r="B253" s="16" t="s">
        <v>0</v>
      </c>
      <c r="C253" s="20" t="s">
        <v>19</v>
      </c>
      <c r="D253" s="16" t="s">
        <v>7</v>
      </c>
      <c r="E253" s="20" t="s">
        <v>117</v>
      </c>
      <c r="F253" s="16"/>
      <c r="G253" s="21" t="s">
        <v>46</v>
      </c>
      <c r="H253" s="110">
        <f>H254</f>
        <v>14647.54917</v>
      </c>
    </row>
    <row r="254" spans="1:8" ht="12.75">
      <c r="A254" s="35"/>
      <c r="B254" s="16" t="s">
        <v>0</v>
      </c>
      <c r="C254" s="20" t="s">
        <v>19</v>
      </c>
      <c r="D254" s="16" t="s">
        <v>7</v>
      </c>
      <c r="E254" s="20" t="s">
        <v>117</v>
      </c>
      <c r="F254" s="16"/>
      <c r="G254" s="21" t="s">
        <v>46</v>
      </c>
      <c r="H254" s="110">
        <f>H255</f>
        <v>14647.54917</v>
      </c>
    </row>
    <row r="255" spans="1:8" ht="38.25">
      <c r="A255" s="35"/>
      <c r="B255" s="16" t="s">
        <v>0</v>
      </c>
      <c r="C255" s="20" t="s">
        <v>19</v>
      </c>
      <c r="D255" s="16" t="s">
        <v>7</v>
      </c>
      <c r="E255" s="20" t="s">
        <v>180</v>
      </c>
      <c r="F255" s="16"/>
      <c r="G255" s="21" t="s">
        <v>58</v>
      </c>
      <c r="H255" s="110">
        <f>H256+H257+H258</f>
        <v>14647.54917</v>
      </c>
    </row>
    <row r="256" spans="1:14" s="65" customFormat="1" ht="51">
      <c r="A256" s="35"/>
      <c r="B256" s="16" t="s">
        <v>0</v>
      </c>
      <c r="C256" s="20" t="s">
        <v>19</v>
      </c>
      <c r="D256" s="16" t="s">
        <v>7</v>
      </c>
      <c r="E256" s="20" t="s">
        <v>180</v>
      </c>
      <c r="F256" s="16" t="s">
        <v>34</v>
      </c>
      <c r="G256" s="21" t="s">
        <v>33</v>
      </c>
      <c r="H256" s="110">
        <v>3969.18633</v>
      </c>
      <c r="I256" s="95"/>
      <c r="J256" s="95"/>
      <c r="K256" s="95"/>
      <c r="L256" s="95"/>
      <c r="M256" s="95"/>
      <c r="N256" s="95"/>
    </row>
    <row r="257" spans="1:14" s="65" customFormat="1" ht="25.5">
      <c r="A257" s="35"/>
      <c r="B257" s="16" t="s">
        <v>0</v>
      </c>
      <c r="C257" s="20" t="s">
        <v>19</v>
      </c>
      <c r="D257" s="16" t="s">
        <v>7</v>
      </c>
      <c r="E257" s="20" t="s">
        <v>180</v>
      </c>
      <c r="F257" s="16" t="s">
        <v>35</v>
      </c>
      <c r="G257" s="21" t="s">
        <v>205</v>
      </c>
      <c r="H257" s="110">
        <f>7339.63317+3500.61667-173</f>
        <v>10667.24984</v>
      </c>
      <c r="I257" s="95"/>
      <c r="J257" s="95"/>
      <c r="K257" s="95"/>
      <c r="L257" s="95"/>
      <c r="M257" s="95"/>
      <c r="N257" s="95"/>
    </row>
    <row r="258" spans="1:8" ht="12.75">
      <c r="A258" s="35"/>
      <c r="B258" s="16" t="s">
        <v>0</v>
      </c>
      <c r="C258" s="20" t="s">
        <v>19</v>
      </c>
      <c r="D258" s="16" t="s">
        <v>7</v>
      </c>
      <c r="E258" s="20" t="s">
        <v>180</v>
      </c>
      <c r="F258" s="16" t="s">
        <v>37</v>
      </c>
      <c r="G258" s="21" t="s">
        <v>36</v>
      </c>
      <c r="H258" s="110">
        <f>6.213+4.9</f>
        <v>11.113</v>
      </c>
    </row>
    <row r="259" spans="1:14" s="62" customFormat="1" ht="12.75">
      <c r="A259" s="26"/>
      <c r="B259" s="24" t="s">
        <v>0</v>
      </c>
      <c r="C259" s="11" t="s">
        <v>14</v>
      </c>
      <c r="D259" s="24"/>
      <c r="E259" s="11"/>
      <c r="F259" s="24"/>
      <c r="G259" s="12" t="s">
        <v>60</v>
      </c>
      <c r="H259" s="115">
        <f>H260+H266</f>
        <v>107.12348</v>
      </c>
      <c r="I259" s="86"/>
      <c r="J259" s="86"/>
      <c r="K259" s="86"/>
      <c r="L259" s="86"/>
      <c r="M259" s="86"/>
      <c r="N259" s="86"/>
    </row>
    <row r="260" spans="1:14" s="63" customFormat="1" ht="12.75">
      <c r="A260" s="35"/>
      <c r="B260" s="16" t="s">
        <v>0</v>
      </c>
      <c r="C260" s="14" t="s">
        <v>14</v>
      </c>
      <c r="D260" s="15" t="s">
        <v>7</v>
      </c>
      <c r="E260" s="14"/>
      <c r="F260" s="15"/>
      <c r="G260" s="17" t="s">
        <v>61</v>
      </c>
      <c r="H260" s="111">
        <f>H261</f>
        <v>73.3584</v>
      </c>
      <c r="I260" s="88"/>
      <c r="J260" s="88"/>
      <c r="K260" s="88"/>
      <c r="L260" s="88"/>
      <c r="M260" s="88"/>
      <c r="N260" s="88"/>
    </row>
    <row r="261" spans="1:14" s="63" customFormat="1" ht="12.75">
      <c r="A261" s="35"/>
      <c r="B261" s="16" t="s">
        <v>0</v>
      </c>
      <c r="C261" s="20" t="s">
        <v>14</v>
      </c>
      <c r="D261" s="16" t="s">
        <v>7</v>
      </c>
      <c r="E261" s="20" t="s">
        <v>117</v>
      </c>
      <c r="F261" s="16"/>
      <c r="G261" s="21" t="s">
        <v>46</v>
      </c>
      <c r="H261" s="110">
        <f>H262</f>
        <v>73.3584</v>
      </c>
      <c r="I261" s="88"/>
      <c r="J261" s="88"/>
      <c r="K261" s="88"/>
      <c r="L261" s="88"/>
      <c r="M261" s="88"/>
      <c r="N261" s="88"/>
    </row>
    <row r="262" spans="1:14" s="63" customFormat="1" ht="12.75">
      <c r="A262" s="35"/>
      <c r="B262" s="16" t="s">
        <v>0</v>
      </c>
      <c r="C262" s="20" t="s">
        <v>14</v>
      </c>
      <c r="D262" s="16" t="s">
        <v>7</v>
      </c>
      <c r="E262" s="20" t="s">
        <v>117</v>
      </c>
      <c r="F262" s="16"/>
      <c r="G262" s="21" t="s">
        <v>46</v>
      </c>
      <c r="H262" s="110">
        <f>H263</f>
        <v>73.3584</v>
      </c>
      <c r="I262" s="88"/>
      <c r="J262" s="88"/>
      <c r="K262" s="88"/>
      <c r="L262" s="88"/>
      <c r="M262" s="88"/>
      <c r="N262" s="88"/>
    </row>
    <row r="263" spans="1:14" s="63" customFormat="1" ht="12.75">
      <c r="A263" s="35"/>
      <c r="B263" s="16" t="s">
        <v>0</v>
      </c>
      <c r="C263" s="20" t="s">
        <v>14</v>
      </c>
      <c r="D263" s="16" t="s">
        <v>7</v>
      </c>
      <c r="E263" s="20" t="s">
        <v>117</v>
      </c>
      <c r="F263" s="16"/>
      <c r="G263" s="21" t="s">
        <v>46</v>
      </c>
      <c r="H263" s="110">
        <f>H264</f>
        <v>73.3584</v>
      </c>
      <c r="I263" s="88"/>
      <c r="J263" s="88"/>
      <c r="K263" s="88"/>
      <c r="L263" s="88"/>
      <c r="M263" s="88"/>
      <c r="N263" s="88"/>
    </row>
    <row r="264" spans="1:14" s="63" customFormat="1" ht="25.5">
      <c r="A264" s="35"/>
      <c r="B264" s="16" t="s">
        <v>0</v>
      </c>
      <c r="C264" s="20" t="s">
        <v>14</v>
      </c>
      <c r="D264" s="16" t="s">
        <v>7</v>
      </c>
      <c r="E264" s="20" t="s">
        <v>181</v>
      </c>
      <c r="F264" s="16"/>
      <c r="G264" s="21" t="s">
        <v>101</v>
      </c>
      <c r="H264" s="110">
        <f>H265</f>
        <v>73.3584</v>
      </c>
      <c r="I264" s="88"/>
      <c r="J264" s="88"/>
      <c r="K264" s="88"/>
      <c r="L264" s="88"/>
      <c r="M264" s="88"/>
      <c r="N264" s="88"/>
    </row>
    <row r="265" spans="1:14" s="66" customFormat="1" ht="12.75">
      <c r="A265" s="15"/>
      <c r="B265" s="16" t="s">
        <v>0</v>
      </c>
      <c r="C265" s="20" t="s">
        <v>14</v>
      </c>
      <c r="D265" s="16" t="s">
        <v>7</v>
      </c>
      <c r="E265" s="20" t="s">
        <v>181</v>
      </c>
      <c r="F265" s="16" t="s">
        <v>43</v>
      </c>
      <c r="G265" s="21" t="s">
        <v>44</v>
      </c>
      <c r="H265" s="110">
        <v>73.3584</v>
      </c>
      <c r="I265" s="96"/>
      <c r="J265" s="96"/>
      <c r="K265" s="96"/>
      <c r="L265" s="96"/>
      <c r="M265" s="96"/>
      <c r="N265" s="96"/>
    </row>
    <row r="266" spans="1:14" s="66" customFormat="1" ht="12.75">
      <c r="A266" s="34"/>
      <c r="B266" s="16" t="s">
        <v>0</v>
      </c>
      <c r="C266" s="14" t="s">
        <v>14</v>
      </c>
      <c r="D266" s="15" t="s">
        <v>41</v>
      </c>
      <c r="E266" s="14"/>
      <c r="F266" s="15"/>
      <c r="G266" s="17" t="s">
        <v>39</v>
      </c>
      <c r="H266" s="111">
        <f>H267</f>
        <v>33.76508</v>
      </c>
      <c r="I266" s="96"/>
      <c r="J266" s="96"/>
      <c r="K266" s="96"/>
      <c r="L266" s="96"/>
      <c r="M266" s="96"/>
      <c r="N266" s="96"/>
    </row>
    <row r="267" spans="1:14" s="65" customFormat="1" ht="12.75">
      <c r="A267" s="35"/>
      <c r="B267" s="16" t="s">
        <v>0</v>
      </c>
      <c r="C267" s="20" t="s">
        <v>14</v>
      </c>
      <c r="D267" s="16" t="s">
        <v>41</v>
      </c>
      <c r="E267" s="20" t="s">
        <v>117</v>
      </c>
      <c r="F267" s="16"/>
      <c r="G267" s="21" t="s">
        <v>46</v>
      </c>
      <c r="H267" s="110">
        <f>H268</f>
        <v>33.76508</v>
      </c>
      <c r="I267" s="95"/>
      <c r="J267" s="95"/>
      <c r="K267" s="95"/>
      <c r="L267" s="95"/>
      <c r="M267" s="95"/>
      <c r="N267" s="95"/>
    </row>
    <row r="268" spans="1:8" ht="12.75">
      <c r="A268" s="35"/>
      <c r="B268" s="16" t="s">
        <v>0</v>
      </c>
      <c r="C268" s="20" t="s">
        <v>14</v>
      </c>
      <c r="D268" s="16" t="s">
        <v>41</v>
      </c>
      <c r="E268" s="20" t="s">
        <v>117</v>
      </c>
      <c r="F268" s="16"/>
      <c r="G268" s="21" t="s">
        <v>46</v>
      </c>
      <c r="H268" s="110">
        <f>H269</f>
        <v>33.76508</v>
      </c>
    </row>
    <row r="269" spans="1:8" ht="12.75">
      <c r="A269" s="35"/>
      <c r="B269" s="16" t="s">
        <v>0</v>
      </c>
      <c r="C269" s="20" t="s">
        <v>14</v>
      </c>
      <c r="D269" s="16" t="s">
        <v>41</v>
      </c>
      <c r="E269" s="20" t="s">
        <v>117</v>
      </c>
      <c r="F269" s="16"/>
      <c r="G269" s="21" t="s">
        <v>46</v>
      </c>
      <c r="H269" s="110">
        <f>H270</f>
        <v>33.76508</v>
      </c>
    </row>
    <row r="270" spans="1:8" ht="12.75">
      <c r="A270" s="35"/>
      <c r="B270" s="16" t="s">
        <v>0</v>
      </c>
      <c r="C270" s="20" t="s">
        <v>14</v>
      </c>
      <c r="D270" s="16" t="s">
        <v>41</v>
      </c>
      <c r="E270" s="20" t="s">
        <v>182</v>
      </c>
      <c r="F270" s="16"/>
      <c r="G270" s="21" t="s">
        <v>65</v>
      </c>
      <c r="H270" s="110">
        <f>H271</f>
        <v>33.76508</v>
      </c>
    </row>
    <row r="271" spans="1:8" ht="25.5">
      <c r="A271" s="16"/>
      <c r="B271" s="16" t="s">
        <v>0</v>
      </c>
      <c r="C271" s="20" t="s">
        <v>14</v>
      </c>
      <c r="D271" s="16" t="s">
        <v>41</v>
      </c>
      <c r="E271" s="20" t="s">
        <v>182</v>
      </c>
      <c r="F271" s="16" t="s">
        <v>35</v>
      </c>
      <c r="G271" s="21" t="s">
        <v>205</v>
      </c>
      <c r="H271" s="110">
        <v>33.76508</v>
      </c>
    </row>
    <row r="272" spans="1:14" s="62" customFormat="1" ht="12.75">
      <c r="A272" s="26"/>
      <c r="B272" s="24" t="s">
        <v>0</v>
      </c>
      <c r="C272" s="11" t="s">
        <v>22</v>
      </c>
      <c r="D272" s="24"/>
      <c r="E272" s="11"/>
      <c r="F272" s="24"/>
      <c r="G272" s="12" t="s">
        <v>62</v>
      </c>
      <c r="H272" s="115">
        <f aca="true" t="shared" si="2" ref="H272:H277">H273</f>
        <v>56.5</v>
      </c>
      <c r="I272" s="86"/>
      <c r="J272" s="86"/>
      <c r="K272" s="86"/>
      <c r="L272" s="86"/>
      <c r="M272" s="86"/>
      <c r="N272" s="86"/>
    </row>
    <row r="273" spans="1:14" s="63" customFormat="1" ht="12.75">
      <c r="A273" s="34"/>
      <c r="B273" s="16" t="s">
        <v>0</v>
      </c>
      <c r="C273" s="14" t="s">
        <v>22</v>
      </c>
      <c r="D273" s="15" t="s">
        <v>16</v>
      </c>
      <c r="E273" s="14"/>
      <c r="F273" s="15"/>
      <c r="G273" s="17" t="s">
        <v>32</v>
      </c>
      <c r="H273" s="111">
        <f t="shared" si="2"/>
        <v>56.5</v>
      </c>
      <c r="I273" s="88"/>
      <c r="J273" s="88"/>
      <c r="K273" s="88"/>
      <c r="L273" s="88"/>
      <c r="M273" s="88"/>
      <c r="N273" s="88"/>
    </row>
    <row r="274" spans="1:14" s="63" customFormat="1" ht="12.75">
      <c r="A274" s="35"/>
      <c r="B274" s="16" t="s">
        <v>0</v>
      </c>
      <c r="C274" s="20" t="s">
        <v>22</v>
      </c>
      <c r="D274" s="16" t="s">
        <v>16</v>
      </c>
      <c r="E274" s="20" t="s">
        <v>117</v>
      </c>
      <c r="F274" s="16"/>
      <c r="G274" s="21" t="s">
        <v>46</v>
      </c>
      <c r="H274" s="110">
        <f t="shared" si="2"/>
        <v>56.5</v>
      </c>
      <c r="I274" s="88"/>
      <c r="J274" s="88"/>
      <c r="K274" s="88"/>
      <c r="L274" s="88"/>
      <c r="M274" s="88"/>
      <c r="N274" s="88"/>
    </row>
    <row r="275" spans="1:14" s="63" customFormat="1" ht="12.75">
      <c r="A275" s="13"/>
      <c r="B275" s="16" t="s">
        <v>0</v>
      </c>
      <c r="C275" s="20" t="s">
        <v>22</v>
      </c>
      <c r="D275" s="16" t="s">
        <v>16</v>
      </c>
      <c r="E275" s="20" t="s">
        <v>117</v>
      </c>
      <c r="F275" s="16"/>
      <c r="G275" s="21" t="s">
        <v>46</v>
      </c>
      <c r="H275" s="110">
        <f t="shared" si="2"/>
        <v>56.5</v>
      </c>
      <c r="I275" s="88"/>
      <c r="J275" s="88"/>
      <c r="K275" s="88"/>
      <c r="L275" s="88"/>
      <c r="M275" s="88"/>
      <c r="N275" s="88"/>
    </row>
    <row r="276" spans="1:14" s="63" customFormat="1" ht="12.75">
      <c r="A276" s="35"/>
      <c r="B276" s="16" t="s">
        <v>0</v>
      </c>
      <c r="C276" s="20" t="s">
        <v>22</v>
      </c>
      <c r="D276" s="16" t="s">
        <v>16</v>
      </c>
      <c r="E276" s="20" t="s">
        <v>117</v>
      </c>
      <c r="F276" s="16"/>
      <c r="G276" s="21" t="s">
        <v>46</v>
      </c>
      <c r="H276" s="110">
        <f t="shared" si="2"/>
        <v>56.5</v>
      </c>
      <c r="I276" s="88"/>
      <c r="J276" s="88"/>
      <c r="K276" s="88"/>
      <c r="L276" s="88"/>
      <c r="M276" s="88"/>
      <c r="N276" s="88"/>
    </row>
    <row r="277" spans="1:14" s="63" customFormat="1" ht="12.75">
      <c r="A277" s="35"/>
      <c r="B277" s="16" t="s">
        <v>0</v>
      </c>
      <c r="C277" s="20" t="s">
        <v>22</v>
      </c>
      <c r="D277" s="16" t="s">
        <v>16</v>
      </c>
      <c r="E277" s="20" t="s">
        <v>183</v>
      </c>
      <c r="F277" s="16"/>
      <c r="G277" s="21" t="s">
        <v>66</v>
      </c>
      <c r="H277" s="110">
        <f t="shared" si="2"/>
        <v>56.5</v>
      </c>
      <c r="I277" s="88"/>
      <c r="J277" s="88"/>
      <c r="K277" s="88"/>
      <c r="L277" s="88"/>
      <c r="M277" s="88"/>
      <c r="N277" s="88"/>
    </row>
    <row r="278" spans="1:14" s="63" customFormat="1" ht="26.25" thickBot="1">
      <c r="A278" s="35"/>
      <c r="B278" s="16" t="s">
        <v>0</v>
      </c>
      <c r="C278" s="20" t="s">
        <v>22</v>
      </c>
      <c r="D278" s="16" t="s">
        <v>16</v>
      </c>
      <c r="E278" s="20" t="s">
        <v>183</v>
      </c>
      <c r="F278" s="16" t="s">
        <v>35</v>
      </c>
      <c r="G278" s="21" t="s">
        <v>205</v>
      </c>
      <c r="H278" s="110">
        <f>31.5+25</f>
        <v>56.5</v>
      </c>
      <c r="I278" s="88"/>
      <c r="J278" s="88"/>
      <c r="K278" s="88"/>
      <c r="L278" s="88"/>
      <c r="M278" s="88"/>
      <c r="N278" s="88"/>
    </row>
    <row r="279" spans="1:14" s="63" customFormat="1" ht="12.75">
      <c r="A279" s="121"/>
      <c r="B279" s="39"/>
      <c r="C279" s="122"/>
      <c r="D279" s="123"/>
      <c r="E279" s="122"/>
      <c r="F279" s="123"/>
      <c r="G279" s="124" t="s">
        <v>63</v>
      </c>
      <c r="H279" s="116">
        <f>H272+H259+H239+H114+H91+H82+H73+H21</f>
        <v>163773.04068</v>
      </c>
      <c r="I279" s="88"/>
      <c r="J279" s="88"/>
      <c r="K279" s="88"/>
      <c r="L279" s="88"/>
      <c r="M279" s="88"/>
      <c r="N279" s="88"/>
    </row>
  </sheetData>
  <sheetProtection/>
  <mergeCells count="19">
    <mergeCell ref="A14:I14"/>
    <mergeCell ref="B17:B18"/>
    <mergeCell ref="A17:A18"/>
    <mergeCell ref="C17:C18"/>
    <mergeCell ref="D17:D18"/>
    <mergeCell ref="E17:E18"/>
    <mergeCell ref="F17:F18"/>
    <mergeCell ref="G17:G18"/>
    <mergeCell ref="H17:H18"/>
    <mergeCell ref="A1:H1"/>
    <mergeCell ref="A7:H7"/>
    <mergeCell ref="A8:H8"/>
    <mergeCell ref="A9:H9"/>
    <mergeCell ref="A10:H10"/>
    <mergeCell ref="A11:H11"/>
    <mergeCell ref="A2:H2"/>
    <mergeCell ref="A3:H3"/>
    <mergeCell ref="A4:H4"/>
    <mergeCell ref="A5:H5"/>
  </mergeCells>
  <printOptions/>
  <pageMargins left="0.1968503937007874" right="0" top="0" bottom="0" header="0" footer="0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2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2.7109375" style="54" customWidth="1"/>
    <col min="2" max="2" width="44.7109375" style="54" customWidth="1"/>
    <col min="3" max="3" width="50.00390625" style="54" customWidth="1"/>
    <col min="4" max="5" width="9.140625" style="54" customWidth="1"/>
    <col min="6" max="6" width="13.140625" style="54" bestFit="1" customWidth="1"/>
    <col min="7" max="7" width="9.140625" style="54" customWidth="1"/>
    <col min="8" max="8" width="13.140625" style="54" bestFit="1" customWidth="1"/>
    <col min="9" max="16384" width="9.140625" style="54" customWidth="1"/>
  </cols>
  <sheetData>
    <row r="1" spans="1:4" s="55" customFormat="1" ht="18.75">
      <c r="A1" s="174" t="s">
        <v>108</v>
      </c>
      <c r="B1" s="174"/>
      <c r="C1" s="174"/>
      <c r="D1" s="70"/>
    </row>
    <row r="2" spans="1:4" s="55" customFormat="1" ht="18.75">
      <c r="A2" s="174" t="s">
        <v>103</v>
      </c>
      <c r="B2" s="174"/>
      <c r="C2" s="174"/>
      <c r="D2" s="70"/>
    </row>
    <row r="3" spans="1:4" s="55" customFormat="1" ht="18.75">
      <c r="A3" s="174" t="s">
        <v>304</v>
      </c>
      <c r="B3" s="174"/>
      <c r="C3" s="174"/>
      <c r="D3" s="70"/>
    </row>
    <row r="4" spans="1:4" s="55" customFormat="1" ht="18.75">
      <c r="A4" s="174" t="s">
        <v>305</v>
      </c>
      <c r="B4" s="174"/>
      <c r="C4" s="174"/>
      <c r="D4" s="70"/>
    </row>
    <row r="5" spans="1:4" s="55" customFormat="1" ht="18.75">
      <c r="A5" s="174" t="s">
        <v>404</v>
      </c>
      <c r="B5" s="174"/>
      <c r="C5" s="174"/>
      <c r="D5" s="70"/>
    </row>
    <row r="7" spans="1:3" s="55" customFormat="1" ht="18.75">
      <c r="A7" s="174" t="s">
        <v>110</v>
      </c>
      <c r="B7" s="174"/>
      <c r="C7" s="174"/>
    </row>
    <row r="8" spans="1:3" s="55" customFormat="1" ht="18.75">
      <c r="A8" s="174" t="s">
        <v>103</v>
      </c>
      <c r="B8" s="174"/>
      <c r="C8" s="174"/>
    </row>
    <row r="9" spans="1:3" s="55" customFormat="1" ht="18.75">
      <c r="A9" s="174" t="s">
        <v>185</v>
      </c>
      <c r="B9" s="174"/>
      <c r="C9" s="174"/>
    </row>
    <row r="10" spans="1:3" s="55" customFormat="1" ht="18.75">
      <c r="A10" s="174" t="s">
        <v>297</v>
      </c>
      <c r="B10" s="174"/>
      <c r="C10" s="174"/>
    </row>
    <row r="11" spans="1:5" s="55" customFormat="1" ht="18.75">
      <c r="A11" s="50"/>
      <c r="B11" s="50"/>
      <c r="C11" s="60"/>
      <c r="D11" s="46"/>
      <c r="E11" s="50"/>
    </row>
    <row r="12" spans="1:5" s="55" customFormat="1" ht="15">
      <c r="A12" s="50"/>
      <c r="B12" s="50"/>
      <c r="C12" s="50"/>
      <c r="D12" s="46"/>
      <c r="E12" s="50"/>
    </row>
    <row r="13" ht="19.5" customHeight="1"/>
    <row r="14" spans="1:3" ht="48.75" customHeight="1">
      <c r="A14" s="190" t="s">
        <v>189</v>
      </c>
      <c r="B14" s="190"/>
      <c r="C14" s="190"/>
    </row>
    <row r="15" spans="1:3" ht="15.75">
      <c r="A15" s="55"/>
      <c r="B15" s="55"/>
      <c r="C15" s="55"/>
    </row>
    <row r="16" spans="1:3" ht="16.5" customHeight="1">
      <c r="A16" s="55"/>
      <c r="B16" s="51"/>
      <c r="C16" s="56" t="s">
        <v>47</v>
      </c>
    </row>
    <row r="17" spans="1:3" ht="15.75">
      <c r="A17" s="53" t="s">
        <v>114</v>
      </c>
      <c r="B17" s="53" t="s">
        <v>115</v>
      </c>
      <c r="C17" s="53" t="s">
        <v>296</v>
      </c>
    </row>
    <row r="18" spans="1:3" s="57" customFormat="1" ht="15">
      <c r="A18" s="52">
        <v>1</v>
      </c>
      <c r="B18" s="52">
        <v>2</v>
      </c>
      <c r="C18" s="52">
        <v>3</v>
      </c>
    </row>
    <row r="19" spans="1:3" s="172" customFormat="1" ht="63.75">
      <c r="A19" s="169">
        <v>1</v>
      </c>
      <c r="B19" s="170" t="s">
        <v>73</v>
      </c>
      <c r="C19" s="171">
        <f>82780.14323+891.19+14376.23+27400-4.9+4803.50341+63.33923</f>
        <v>130309.50587000001</v>
      </c>
    </row>
    <row r="20" spans="1:8" ht="96" customHeight="1">
      <c r="A20" s="52">
        <v>2</v>
      </c>
      <c r="B20" s="71" t="s">
        <v>116</v>
      </c>
      <c r="C20" s="73">
        <v>3</v>
      </c>
      <c r="H20" s="125"/>
    </row>
    <row r="21" spans="1:8" ht="96" customHeight="1">
      <c r="A21" s="52">
        <v>3</v>
      </c>
      <c r="B21" s="71" t="s">
        <v>104</v>
      </c>
      <c r="C21" s="73">
        <f>3143.19811+300+219.13311+300+20.4542</f>
        <v>3982.78542</v>
      </c>
      <c r="H21" s="125"/>
    </row>
    <row r="22" spans="1:8" ht="53.25" customHeight="1">
      <c r="A22" s="52">
        <v>4</v>
      </c>
      <c r="B22" s="71" t="s">
        <v>111</v>
      </c>
      <c r="C22" s="73">
        <v>40</v>
      </c>
      <c r="F22" s="125"/>
      <c r="H22" s="125"/>
    </row>
    <row r="23" spans="1:8" ht="52.5" customHeight="1">
      <c r="A23" s="52">
        <v>5</v>
      </c>
      <c r="B23" s="71" t="s">
        <v>46</v>
      </c>
      <c r="C23" s="73">
        <f>62442.64011-27395.1-12.2-5643.09072+45.5</f>
        <v>29437.749390000004</v>
      </c>
      <c r="H23" s="125"/>
    </row>
    <row r="24" spans="1:3" ht="15.75">
      <c r="A24" s="58"/>
      <c r="B24" s="59" t="s">
        <v>102</v>
      </c>
      <c r="C24" s="72">
        <f>SUM(C19:C23)</f>
        <v>163773.04068000003</v>
      </c>
    </row>
    <row r="25" spans="1:3" ht="15.75">
      <c r="A25" s="55"/>
      <c r="B25" s="55"/>
      <c r="C25" s="55"/>
    </row>
    <row r="26" spans="1:3" ht="15.75">
      <c r="A26" s="55"/>
      <c r="B26" s="55"/>
      <c r="C26" s="55"/>
    </row>
  </sheetData>
  <sheetProtection/>
  <mergeCells count="10">
    <mergeCell ref="A5:C5"/>
    <mergeCell ref="A1:C1"/>
    <mergeCell ref="A2:C2"/>
    <mergeCell ref="A3:C3"/>
    <mergeCell ref="A4:C4"/>
    <mergeCell ref="A14:C14"/>
    <mergeCell ref="A7:C7"/>
    <mergeCell ref="A8:C8"/>
    <mergeCell ref="A9:C9"/>
    <mergeCell ref="A10:C10"/>
  </mergeCells>
  <printOptions/>
  <pageMargins left="0.984251968503937" right="0.5905511811023623" top="0" bottom="0" header="0" footer="0"/>
  <pageSetup fitToHeight="2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391"/>
  <sheetViews>
    <sheetView tabSelected="1" zoomScalePageLayoutView="0" workbookViewId="0" topLeftCell="A1">
      <selection activeCell="O189" sqref="O189"/>
    </sheetView>
  </sheetViews>
  <sheetFormatPr defaultColWidth="9.140625" defaultRowHeight="12.75"/>
  <cols>
    <col min="1" max="1" width="2.8515625" style="1" customWidth="1"/>
    <col min="2" max="2" width="4.00390625" style="1" customWidth="1"/>
    <col min="3" max="3" width="4.7109375" style="1" customWidth="1"/>
    <col min="4" max="4" width="4.8515625" style="1" customWidth="1"/>
    <col min="5" max="5" width="10.7109375" style="1" customWidth="1"/>
    <col min="6" max="6" width="4.421875" style="1" customWidth="1"/>
    <col min="7" max="7" width="4.57421875" style="1" customWidth="1"/>
    <col min="8" max="8" width="53.28125" style="2" customWidth="1"/>
    <col min="9" max="9" width="13.421875" style="69" customWidth="1"/>
    <col min="10" max="12" width="9.140625" style="81" customWidth="1"/>
    <col min="13" max="13" width="11.28125" style="81" bestFit="1" customWidth="1"/>
    <col min="14" max="14" width="10.8515625" style="81" bestFit="1" customWidth="1"/>
    <col min="15" max="15" width="9.140625" style="81" customWidth="1"/>
    <col min="16" max="16384" width="9.140625" style="55" customWidth="1"/>
  </cols>
  <sheetData>
    <row r="1" spans="1:9" ht="45.75" customHeight="1">
      <c r="A1" s="190" t="s">
        <v>298</v>
      </c>
      <c r="B1" s="190"/>
      <c r="C1" s="190"/>
      <c r="D1" s="190"/>
      <c r="E1" s="190"/>
      <c r="F1" s="190"/>
      <c r="G1" s="190"/>
      <c r="H1" s="190"/>
      <c r="I1" s="190"/>
    </row>
    <row r="2" spans="1:9" ht="10.5" customHeight="1">
      <c r="A2" s="6"/>
      <c r="B2" s="6"/>
      <c r="C2" s="6"/>
      <c r="D2" s="6"/>
      <c r="E2" s="6"/>
      <c r="F2" s="6"/>
      <c r="G2" s="6"/>
      <c r="H2" s="6" t="s">
        <v>404</v>
      </c>
      <c r="I2" s="7"/>
    </row>
    <row r="3" spans="1:9" ht="15" customHeight="1">
      <c r="A3" s="8"/>
      <c r="B3" s="8"/>
      <c r="H3" s="9"/>
      <c r="I3" s="10" t="s">
        <v>293</v>
      </c>
    </row>
    <row r="4" spans="1:9" ht="12.75" customHeight="1">
      <c r="A4" s="188" t="s">
        <v>48</v>
      </c>
      <c r="B4" s="194" t="s">
        <v>67</v>
      </c>
      <c r="C4" s="189" t="s">
        <v>3</v>
      </c>
      <c r="D4" s="189" t="s">
        <v>4</v>
      </c>
      <c r="E4" s="189" t="s">
        <v>23</v>
      </c>
      <c r="F4" s="189" t="s">
        <v>24</v>
      </c>
      <c r="G4" s="189" t="s">
        <v>190</v>
      </c>
      <c r="H4" s="191" t="s">
        <v>2</v>
      </c>
      <c r="I4" s="193" t="s">
        <v>5</v>
      </c>
    </row>
    <row r="5" spans="1:9" ht="29.25" customHeight="1">
      <c r="A5" s="188"/>
      <c r="B5" s="195"/>
      <c r="C5" s="189"/>
      <c r="D5" s="189"/>
      <c r="E5" s="189"/>
      <c r="F5" s="189"/>
      <c r="G5" s="189"/>
      <c r="H5" s="192"/>
      <c r="I5" s="193"/>
    </row>
    <row r="6" spans="1:15" s="61" customFormat="1" ht="12" customHeight="1">
      <c r="A6" s="42" t="s">
        <v>6</v>
      </c>
      <c r="B6" s="42" t="s">
        <v>45</v>
      </c>
      <c r="C6" s="43" t="s">
        <v>11</v>
      </c>
      <c r="D6" s="43" t="s">
        <v>13</v>
      </c>
      <c r="E6" s="43" t="s">
        <v>28</v>
      </c>
      <c r="F6" s="43" t="s">
        <v>15</v>
      </c>
      <c r="G6" s="43" t="s">
        <v>191</v>
      </c>
      <c r="H6" s="44" t="s">
        <v>18</v>
      </c>
      <c r="I6" s="82" t="s">
        <v>21</v>
      </c>
      <c r="J6" s="83"/>
      <c r="K6" s="83"/>
      <c r="L6" s="83"/>
      <c r="M6" s="83"/>
      <c r="N6" s="83"/>
      <c r="O6" s="83"/>
    </row>
    <row r="7" spans="1:15" s="61" customFormat="1" ht="30" customHeight="1">
      <c r="A7" s="8">
        <v>1</v>
      </c>
      <c r="B7" s="8">
        <v>941</v>
      </c>
      <c r="C7" s="20"/>
      <c r="D7" s="20"/>
      <c r="E7" s="20"/>
      <c r="F7" s="20"/>
      <c r="G7" s="20"/>
      <c r="H7" s="12" t="s">
        <v>1</v>
      </c>
      <c r="I7" s="84">
        <f>I8+I103+I118+I156+I129+I363+I380+I323</f>
        <v>163773040.67999998</v>
      </c>
      <c r="J7" s="83"/>
      <c r="K7" s="83"/>
      <c r="L7" s="83"/>
      <c r="M7" s="83"/>
      <c r="N7" s="83"/>
      <c r="O7" s="83"/>
    </row>
    <row r="8" spans="1:15" s="62" customFormat="1" ht="12.75">
      <c r="A8" s="19"/>
      <c r="B8" s="15" t="s">
        <v>0</v>
      </c>
      <c r="C8" s="14" t="s">
        <v>7</v>
      </c>
      <c r="D8" s="24"/>
      <c r="E8" s="11"/>
      <c r="F8" s="24"/>
      <c r="G8" s="11"/>
      <c r="H8" s="21" t="s">
        <v>49</v>
      </c>
      <c r="I8" s="85">
        <f>I9+I25+I60+I67+I53</f>
        <v>12466513.490000002</v>
      </c>
      <c r="J8" s="86"/>
      <c r="K8" s="86"/>
      <c r="L8" s="86"/>
      <c r="M8" s="86"/>
      <c r="N8" s="86"/>
      <c r="O8" s="86"/>
    </row>
    <row r="9" spans="1:15" s="63" customFormat="1" ht="38.25">
      <c r="A9" s="13"/>
      <c r="B9" s="33">
        <v>941</v>
      </c>
      <c r="C9" s="14" t="s">
        <v>7</v>
      </c>
      <c r="D9" s="15" t="s">
        <v>12</v>
      </c>
      <c r="E9" s="14"/>
      <c r="F9" s="16"/>
      <c r="G9" s="20"/>
      <c r="H9" s="17" t="s">
        <v>29</v>
      </c>
      <c r="I9" s="87">
        <f>I10</f>
        <v>1966000.4800000002</v>
      </c>
      <c r="J9" s="88"/>
      <c r="K9" s="88"/>
      <c r="L9" s="88"/>
      <c r="M9" s="88"/>
      <c r="N9" s="88"/>
      <c r="O9" s="88"/>
    </row>
    <row r="10" spans="1:15" s="63" customFormat="1" ht="12.75">
      <c r="A10" s="26"/>
      <c r="B10" s="33">
        <v>941</v>
      </c>
      <c r="C10" s="20" t="s">
        <v>7</v>
      </c>
      <c r="D10" s="16" t="s">
        <v>12</v>
      </c>
      <c r="E10" s="20" t="s">
        <v>117</v>
      </c>
      <c r="F10" s="16"/>
      <c r="G10" s="20"/>
      <c r="H10" s="21" t="s">
        <v>46</v>
      </c>
      <c r="I10" s="89">
        <f>I11</f>
        <v>1966000.4800000002</v>
      </c>
      <c r="J10" s="88"/>
      <c r="K10" s="88"/>
      <c r="L10" s="88"/>
      <c r="M10" s="88"/>
      <c r="N10" s="88"/>
      <c r="O10" s="88"/>
    </row>
    <row r="11" spans="1:15" s="63" customFormat="1" ht="12.75">
      <c r="A11" s="19"/>
      <c r="B11" s="79"/>
      <c r="C11" s="20" t="s">
        <v>7</v>
      </c>
      <c r="D11" s="16" t="s">
        <v>12</v>
      </c>
      <c r="E11" s="20" t="s">
        <v>117</v>
      </c>
      <c r="F11" s="16"/>
      <c r="G11" s="20"/>
      <c r="H11" s="21" t="s">
        <v>46</v>
      </c>
      <c r="I11" s="89">
        <f>I12</f>
        <v>1966000.4800000002</v>
      </c>
      <c r="J11" s="88"/>
      <c r="K11" s="88"/>
      <c r="L11" s="88"/>
      <c r="M11" s="88"/>
      <c r="N11" s="88"/>
      <c r="O11" s="88"/>
    </row>
    <row r="12" spans="1:15" s="63" customFormat="1" ht="12.75">
      <c r="A12" s="26"/>
      <c r="B12" s="33">
        <v>941</v>
      </c>
      <c r="C12" s="20" t="s">
        <v>7</v>
      </c>
      <c r="D12" s="16" t="s">
        <v>12</v>
      </c>
      <c r="E12" s="20" t="s">
        <v>117</v>
      </c>
      <c r="F12" s="16"/>
      <c r="G12" s="20"/>
      <c r="H12" s="21" t="s">
        <v>46</v>
      </c>
      <c r="I12" s="89">
        <f>I13</f>
        <v>1966000.4800000002</v>
      </c>
      <c r="J12" s="88"/>
      <c r="K12" s="88"/>
      <c r="L12" s="88"/>
      <c r="M12" s="88"/>
      <c r="N12" s="88"/>
      <c r="O12" s="88"/>
    </row>
    <row r="13" spans="1:15" s="63" customFormat="1" ht="12.75">
      <c r="A13" s="26"/>
      <c r="B13" s="33">
        <v>941</v>
      </c>
      <c r="C13" s="20" t="s">
        <v>7</v>
      </c>
      <c r="D13" s="16" t="s">
        <v>12</v>
      </c>
      <c r="E13" s="20" t="s">
        <v>118</v>
      </c>
      <c r="F13" s="16"/>
      <c r="G13" s="20"/>
      <c r="H13" s="21" t="s">
        <v>27</v>
      </c>
      <c r="I13" s="89">
        <f>I14+I21</f>
        <v>1966000.4800000002</v>
      </c>
      <c r="J13" s="88"/>
      <c r="K13" s="88"/>
      <c r="L13" s="88"/>
      <c r="M13" s="88"/>
      <c r="N13" s="88"/>
      <c r="O13" s="88"/>
    </row>
    <row r="14" spans="1:15" s="63" customFormat="1" ht="63.75">
      <c r="A14" s="26"/>
      <c r="B14" s="33">
        <v>941</v>
      </c>
      <c r="C14" s="20" t="s">
        <v>7</v>
      </c>
      <c r="D14" s="16" t="s">
        <v>12</v>
      </c>
      <c r="E14" s="20" t="s">
        <v>118</v>
      </c>
      <c r="F14" s="16" t="s">
        <v>34</v>
      </c>
      <c r="G14" s="20"/>
      <c r="H14" s="21" t="s">
        <v>33</v>
      </c>
      <c r="I14" s="89">
        <f>I15</f>
        <v>1920000.4800000002</v>
      </c>
      <c r="J14" s="88"/>
      <c r="K14" s="88"/>
      <c r="L14" s="88"/>
      <c r="M14" s="88"/>
      <c r="N14" s="88"/>
      <c r="O14" s="88"/>
    </row>
    <row r="15" spans="1:15" s="63" customFormat="1" ht="25.5">
      <c r="A15" s="19"/>
      <c r="B15" s="33">
        <v>941</v>
      </c>
      <c r="C15" s="20" t="s">
        <v>7</v>
      </c>
      <c r="D15" s="16" t="s">
        <v>12</v>
      </c>
      <c r="E15" s="20" t="s">
        <v>118</v>
      </c>
      <c r="F15" s="16" t="s">
        <v>192</v>
      </c>
      <c r="G15" s="20"/>
      <c r="H15" s="21" t="s">
        <v>193</v>
      </c>
      <c r="I15" s="89">
        <f>I16+I17+I18+I19+I20</f>
        <v>1920000.4800000002</v>
      </c>
      <c r="J15" s="88"/>
      <c r="K15" s="88"/>
      <c r="L15" s="88"/>
      <c r="M15" s="88"/>
      <c r="N15" s="88"/>
      <c r="O15" s="88"/>
    </row>
    <row r="16" spans="1:15" s="63" customFormat="1" ht="25.5">
      <c r="A16" s="19"/>
      <c r="B16" s="33">
        <v>941</v>
      </c>
      <c r="C16" s="20" t="s">
        <v>7</v>
      </c>
      <c r="D16" s="16" t="s">
        <v>12</v>
      </c>
      <c r="E16" s="20" t="s">
        <v>118</v>
      </c>
      <c r="F16" s="16" t="s">
        <v>194</v>
      </c>
      <c r="G16" s="20" t="s">
        <v>195</v>
      </c>
      <c r="H16" s="21" t="s">
        <v>196</v>
      </c>
      <c r="I16" s="89">
        <v>1504083.84</v>
      </c>
      <c r="J16" s="88"/>
      <c r="K16" s="88"/>
      <c r="L16" s="88"/>
      <c r="M16" s="88"/>
      <c r="N16" s="88"/>
      <c r="O16" s="88"/>
    </row>
    <row r="17" spans="1:15" s="63" customFormat="1" ht="38.25">
      <c r="A17" s="19"/>
      <c r="B17" s="33">
        <v>941</v>
      </c>
      <c r="C17" s="20" t="s">
        <v>7</v>
      </c>
      <c r="D17" s="16" t="s">
        <v>12</v>
      </c>
      <c r="E17" s="20" t="s">
        <v>118</v>
      </c>
      <c r="F17" s="16" t="s">
        <v>197</v>
      </c>
      <c r="G17" s="20" t="s">
        <v>198</v>
      </c>
      <c r="H17" s="21" t="s">
        <v>199</v>
      </c>
      <c r="I17" s="89">
        <f>16500+4950+21450+15876.81</f>
        <v>58776.81</v>
      </c>
      <c r="J17" s="88"/>
      <c r="K17" s="88"/>
      <c r="L17" s="88"/>
      <c r="M17" s="88"/>
      <c r="N17" s="88"/>
      <c r="O17" s="88"/>
    </row>
    <row r="18" spans="1:15" s="63" customFormat="1" ht="25.5" hidden="1">
      <c r="A18" s="19"/>
      <c r="B18" s="33">
        <v>941</v>
      </c>
      <c r="C18" s="20" t="s">
        <v>7</v>
      </c>
      <c r="D18" s="16" t="s">
        <v>12</v>
      </c>
      <c r="E18" s="20" t="s">
        <v>118</v>
      </c>
      <c r="F18" s="16" t="s">
        <v>197</v>
      </c>
      <c r="G18" s="20" t="s">
        <v>200</v>
      </c>
      <c r="H18" s="21" t="s">
        <v>199</v>
      </c>
      <c r="I18" s="89">
        <f>16840-16840</f>
        <v>0</v>
      </c>
      <c r="J18" s="88"/>
      <c r="K18" s="88"/>
      <c r="L18" s="88"/>
      <c r="M18" s="88"/>
      <c r="N18" s="88"/>
      <c r="O18" s="88"/>
    </row>
    <row r="19" spans="1:15" s="63" customFormat="1" ht="25.5" hidden="1">
      <c r="A19" s="19"/>
      <c r="B19" s="33">
        <v>941</v>
      </c>
      <c r="C19" s="20" t="s">
        <v>7</v>
      </c>
      <c r="D19" s="16" t="s">
        <v>12</v>
      </c>
      <c r="E19" s="20" t="s">
        <v>118</v>
      </c>
      <c r="F19" s="16" t="s">
        <v>197</v>
      </c>
      <c r="G19" s="20" t="s">
        <v>201</v>
      </c>
      <c r="H19" s="21" t="s">
        <v>199</v>
      </c>
      <c r="I19" s="89">
        <v>0</v>
      </c>
      <c r="J19" s="88"/>
      <c r="K19" s="88"/>
      <c r="L19" s="88"/>
      <c r="M19" s="88"/>
      <c r="N19" s="88"/>
      <c r="O19" s="88"/>
    </row>
    <row r="20" spans="1:15" s="63" customFormat="1" ht="51">
      <c r="A20" s="19"/>
      <c r="B20" s="33">
        <v>941</v>
      </c>
      <c r="C20" s="20" t="s">
        <v>7</v>
      </c>
      <c r="D20" s="16" t="s">
        <v>12</v>
      </c>
      <c r="E20" s="20" t="s">
        <v>118</v>
      </c>
      <c r="F20" s="16" t="s">
        <v>202</v>
      </c>
      <c r="G20" s="20" t="s">
        <v>203</v>
      </c>
      <c r="H20" s="21" t="s">
        <v>204</v>
      </c>
      <c r="I20" s="89">
        <v>357139.83</v>
      </c>
      <c r="J20" s="88"/>
      <c r="K20" s="88"/>
      <c r="L20" s="88"/>
      <c r="M20" s="88"/>
      <c r="N20" s="127"/>
      <c r="O20" s="88"/>
    </row>
    <row r="21" spans="1:15" s="63" customFormat="1" ht="25.5">
      <c r="A21" s="26"/>
      <c r="B21" s="33">
        <v>941</v>
      </c>
      <c r="C21" s="20" t="s">
        <v>7</v>
      </c>
      <c r="D21" s="16" t="s">
        <v>12</v>
      </c>
      <c r="E21" s="20" t="s">
        <v>118</v>
      </c>
      <c r="F21" s="16" t="s">
        <v>35</v>
      </c>
      <c r="G21" s="20"/>
      <c r="H21" s="21" t="s">
        <v>205</v>
      </c>
      <c r="I21" s="89">
        <f>I22</f>
        <v>46000</v>
      </c>
      <c r="J21" s="88"/>
      <c r="K21" s="88"/>
      <c r="L21" s="88"/>
      <c r="M21" s="88"/>
      <c r="N21" s="88"/>
      <c r="O21" s="88"/>
    </row>
    <row r="22" spans="1:15" s="63" customFormat="1" ht="25.5">
      <c r="A22" s="19"/>
      <c r="B22" s="33">
        <v>941</v>
      </c>
      <c r="C22" s="20" t="s">
        <v>7</v>
      </c>
      <c r="D22" s="16" t="s">
        <v>12</v>
      </c>
      <c r="E22" s="20" t="s">
        <v>118</v>
      </c>
      <c r="F22" s="16" t="s">
        <v>206</v>
      </c>
      <c r="G22" s="20"/>
      <c r="H22" s="21" t="s">
        <v>207</v>
      </c>
      <c r="I22" s="89">
        <f>I23+I24</f>
        <v>46000</v>
      </c>
      <c r="J22" s="88"/>
      <c r="K22" s="88"/>
      <c r="L22" s="88"/>
      <c r="M22" s="88"/>
      <c r="N22" s="88"/>
      <c r="O22" s="88"/>
    </row>
    <row r="23" spans="1:15" s="63" customFormat="1" ht="25.5">
      <c r="A23" s="19"/>
      <c r="B23" s="33">
        <v>941</v>
      </c>
      <c r="C23" s="20" t="s">
        <v>7</v>
      </c>
      <c r="D23" s="16" t="s">
        <v>12</v>
      </c>
      <c r="E23" s="20" t="s">
        <v>118</v>
      </c>
      <c r="F23" s="16" t="s">
        <v>208</v>
      </c>
      <c r="G23" s="20" t="s">
        <v>200</v>
      </c>
      <c r="H23" s="21" t="s">
        <v>209</v>
      </c>
      <c r="I23" s="90">
        <f>28000+18000</f>
        <v>46000</v>
      </c>
      <c r="J23" s="88"/>
      <c r="K23" s="88"/>
      <c r="L23" s="88"/>
      <c r="M23" s="88"/>
      <c r="N23" s="88"/>
      <c r="O23" s="88"/>
    </row>
    <row r="24" spans="1:15" s="63" customFormat="1" ht="25.5" hidden="1">
      <c r="A24" s="19"/>
      <c r="B24" s="33">
        <v>941</v>
      </c>
      <c r="C24" s="20" t="s">
        <v>7</v>
      </c>
      <c r="D24" s="16" t="s">
        <v>12</v>
      </c>
      <c r="E24" s="20" t="s">
        <v>118</v>
      </c>
      <c r="F24" s="16" t="s">
        <v>208</v>
      </c>
      <c r="G24" s="20" t="s">
        <v>201</v>
      </c>
      <c r="H24" s="21" t="s">
        <v>209</v>
      </c>
      <c r="I24" s="89">
        <v>0</v>
      </c>
      <c r="J24" s="88"/>
      <c r="K24" s="88"/>
      <c r="L24" s="88"/>
      <c r="M24" s="88"/>
      <c r="N24" s="88"/>
      <c r="O24" s="88"/>
    </row>
    <row r="25" spans="1:15" s="63" customFormat="1" ht="51">
      <c r="A25" s="34"/>
      <c r="B25" s="33">
        <v>941</v>
      </c>
      <c r="C25" s="14" t="s">
        <v>7</v>
      </c>
      <c r="D25" s="15" t="s">
        <v>9</v>
      </c>
      <c r="E25" s="14"/>
      <c r="F25" s="15"/>
      <c r="G25" s="14"/>
      <c r="H25" s="17" t="s">
        <v>51</v>
      </c>
      <c r="I25" s="91">
        <f>I26</f>
        <v>5486949.08</v>
      </c>
      <c r="J25" s="88"/>
      <c r="K25" s="88"/>
      <c r="L25" s="88"/>
      <c r="M25" s="88"/>
      <c r="N25" s="88"/>
      <c r="O25" s="88"/>
    </row>
    <row r="26" spans="1:15" s="63" customFormat="1" ht="12.75">
      <c r="A26" s="26"/>
      <c r="B26" s="33">
        <v>941</v>
      </c>
      <c r="C26" s="20" t="s">
        <v>7</v>
      </c>
      <c r="D26" s="16" t="s">
        <v>9</v>
      </c>
      <c r="E26" s="20" t="s">
        <v>117</v>
      </c>
      <c r="F26" s="16"/>
      <c r="G26" s="20"/>
      <c r="H26" s="21" t="s">
        <v>46</v>
      </c>
      <c r="I26" s="89">
        <f>I27</f>
        <v>5486949.08</v>
      </c>
      <c r="J26" s="88"/>
      <c r="K26" s="88"/>
      <c r="L26" s="88"/>
      <c r="M26" s="88"/>
      <c r="N26" s="88"/>
      <c r="O26" s="88"/>
    </row>
    <row r="27" spans="1:15" s="63" customFormat="1" ht="12.75">
      <c r="A27" s="19"/>
      <c r="B27" s="45">
        <v>941</v>
      </c>
      <c r="C27" s="20" t="s">
        <v>7</v>
      </c>
      <c r="D27" s="16" t="s">
        <v>9</v>
      </c>
      <c r="E27" s="20" t="s">
        <v>117</v>
      </c>
      <c r="F27" s="16"/>
      <c r="G27" s="20"/>
      <c r="H27" s="21" t="s">
        <v>46</v>
      </c>
      <c r="I27" s="89">
        <f>I28</f>
        <v>5486949.08</v>
      </c>
      <c r="J27" s="88"/>
      <c r="K27" s="88"/>
      <c r="L27" s="88"/>
      <c r="M27" s="88"/>
      <c r="N27" s="88"/>
      <c r="O27" s="88"/>
    </row>
    <row r="28" spans="1:15" s="63" customFormat="1" ht="12.75">
      <c r="A28" s="26"/>
      <c r="B28" s="33">
        <v>941</v>
      </c>
      <c r="C28" s="20" t="s">
        <v>7</v>
      </c>
      <c r="D28" s="16" t="s">
        <v>9</v>
      </c>
      <c r="E28" s="20" t="s">
        <v>117</v>
      </c>
      <c r="F28" s="16"/>
      <c r="G28" s="20"/>
      <c r="H28" s="21" t="s">
        <v>46</v>
      </c>
      <c r="I28" s="89">
        <f>I29</f>
        <v>5486949.08</v>
      </c>
      <c r="J28" s="88"/>
      <c r="K28" s="88"/>
      <c r="L28" s="88"/>
      <c r="M28" s="88"/>
      <c r="N28" s="88"/>
      <c r="O28" s="88"/>
    </row>
    <row r="29" spans="1:15" s="63" customFormat="1" ht="12.75">
      <c r="A29" s="26"/>
      <c r="B29" s="33">
        <v>941</v>
      </c>
      <c r="C29" s="20" t="s">
        <v>7</v>
      </c>
      <c r="D29" s="16" t="s">
        <v>9</v>
      </c>
      <c r="E29" s="20" t="s">
        <v>119</v>
      </c>
      <c r="F29" s="16"/>
      <c r="G29" s="20"/>
      <c r="H29" s="21" t="s">
        <v>72</v>
      </c>
      <c r="I29" s="89">
        <f>I30+I37+I48</f>
        <v>5486949.08</v>
      </c>
      <c r="J29" s="88"/>
      <c r="K29" s="88"/>
      <c r="L29" s="88"/>
      <c r="M29" s="88"/>
      <c r="N29" s="88"/>
      <c r="O29" s="88"/>
    </row>
    <row r="30" spans="1:15" s="63" customFormat="1" ht="63.75">
      <c r="A30" s="26"/>
      <c r="B30" s="33">
        <v>941</v>
      </c>
      <c r="C30" s="20" t="s">
        <v>7</v>
      </c>
      <c r="D30" s="16" t="s">
        <v>9</v>
      </c>
      <c r="E30" s="20" t="s">
        <v>119</v>
      </c>
      <c r="F30" s="16" t="s">
        <v>34</v>
      </c>
      <c r="G30" s="20"/>
      <c r="H30" s="21" t="s">
        <v>33</v>
      </c>
      <c r="I30" s="89">
        <f>I31</f>
        <v>3824316.96</v>
      </c>
      <c r="J30" s="88"/>
      <c r="K30" s="88"/>
      <c r="L30" s="88"/>
      <c r="M30" s="88"/>
      <c r="N30" s="88"/>
      <c r="O30" s="88"/>
    </row>
    <row r="31" spans="1:15" s="63" customFormat="1" ht="25.5">
      <c r="A31" s="19"/>
      <c r="B31" s="33">
        <v>941</v>
      </c>
      <c r="C31" s="20" t="s">
        <v>7</v>
      </c>
      <c r="D31" s="16" t="s">
        <v>9</v>
      </c>
      <c r="E31" s="20" t="s">
        <v>119</v>
      </c>
      <c r="F31" s="16" t="s">
        <v>192</v>
      </c>
      <c r="G31" s="20"/>
      <c r="H31" s="21" t="s">
        <v>193</v>
      </c>
      <c r="I31" s="89">
        <f>SUM(I32:I36)</f>
        <v>3824316.96</v>
      </c>
      <c r="J31" s="88"/>
      <c r="K31" s="88"/>
      <c r="L31" s="88"/>
      <c r="M31" s="88"/>
      <c r="N31" s="88"/>
      <c r="O31" s="88"/>
    </row>
    <row r="32" spans="1:15" s="63" customFormat="1" ht="25.5">
      <c r="A32" s="19"/>
      <c r="B32" s="33">
        <v>941</v>
      </c>
      <c r="C32" s="20" t="s">
        <v>7</v>
      </c>
      <c r="D32" s="16" t="s">
        <v>9</v>
      </c>
      <c r="E32" s="20" t="s">
        <v>119</v>
      </c>
      <c r="F32" s="16" t="s">
        <v>194</v>
      </c>
      <c r="G32" s="20" t="s">
        <v>195</v>
      </c>
      <c r="H32" s="21" t="s">
        <v>196</v>
      </c>
      <c r="I32" s="89">
        <f>2745168.16+69354.35</f>
        <v>2814522.5100000002</v>
      </c>
      <c r="J32" s="88"/>
      <c r="K32" s="88"/>
      <c r="L32" s="88"/>
      <c r="M32" s="88"/>
      <c r="N32" s="88"/>
      <c r="O32" s="88"/>
    </row>
    <row r="33" spans="1:15" s="63" customFormat="1" ht="38.25">
      <c r="A33" s="19"/>
      <c r="B33" s="33">
        <v>941</v>
      </c>
      <c r="C33" s="20" t="s">
        <v>7</v>
      </c>
      <c r="D33" s="16" t="s">
        <v>9</v>
      </c>
      <c r="E33" s="20" t="s">
        <v>119</v>
      </c>
      <c r="F33" s="16" t="s">
        <v>197</v>
      </c>
      <c r="G33" s="20" t="s">
        <v>198</v>
      </c>
      <c r="H33" s="21" t="s">
        <v>199</v>
      </c>
      <c r="I33" s="89">
        <f>216500+4950+14300</f>
        <v>235750</v>
      </c>
      <c r="J33" s="88"/>
      <c r="K33" s="88"/>
      <c r="L33" s="88"/>
      <c r="M33" s="88"/>
      <c r="N33" s="88"/>
      <c r="O33" s="88"/>
    </row>
    <row r="34" spans="1:15" s="63" customFormat="1" ht="25.5" hidden="1">
      <c r="A34" s="19"/>
      <c r="B34" s="33">
        <v>941</v>
      </c>
      <c r="C34" s="20" t="s">
        <v>7</v>
      </c>
      <c r="D34" s="16" t="s">
        <v>9</v>
      </c>
      <c r="E34" s="20" t="s">
        <v>119</v>
      </c>
      <c r="F34" s="16" t="s">
        <v>197</v>
      </c>
      <c r="G34" s="20" t="s">
        <v>200</v>
      </c>
      <c r="H34" s="21" t="s">
        <v>199</v>
      </c>
      <c r="I34" s="89">
        <f>8420-8420</f>
        <v>0</v>
      </c>
      <c r="J34" s="88"/>
      <c r="K34" s="88"/>
      <c r="L34" s="88"/>
      <c r="M34" s="88"/>
      <c r="N34" s="88"/>
      <c r="O34" s="88"/>
    </row>
    <row r="35" spans="1:15" s="63" customFormat="1" ht="25.5" hidden="1">
      <c r="A35" s="19"/>
      <c r="B35" s="33">
        <v>941</v>
      </c>
      <c r="C35" s="20" t="s">
        <v>7</v>
      </c>
      <c r="D35" s="16" t="s">
        <v>9</v>
      </c>
      <c r="E35" s="20" t="s">
        <v>119</v>
      </c>
      <c r="F35" s="16" t="s">
        <v>197</v>
      </c>
      <c r="G35" s="20" t="s">
        <v>201</v>
      </c>
      <c r="H35" s="21" t="s">
        <v>199</v>
      </c>
      <c r="I35" s="89">
        <v>0</v>
      </c>
      <c r="J35" s="88"/>
      <c r="K35" s="88"/>
      <c r="L35" s="88"/>
      <c r="M35" s="88"/>
      <c r="N35" s="88"/>
      <c r="O35" s="88"/>
    </row>
    <row r="36" spans="1:15" s="63" customFormat="1" ht="51">
      <c r="A36" s="19"/>
      <c r="B36" s="33">
        <v>941</v>
      </c>
      <c r="C36" s="20" t="s">
        <v>7</v>
      </c>
      <c r="D36" s="16" t="s">
        <v>9</v>
      </c>
      <c r="E36" s="20" t="s">
        <v>119</v>
      </c>
      <c r="F36" s="16" t="s">
        <v>202</v>
      </c>
      <c r="G36" s="20" t="s">
        <v>203</v>
      </c>
      <c r="H36" s="21" t="s">
        <v>204</v>
      </c>
      <c r="I36" s="89">
        <f>755669.72+18374.73</f>
        <v>774044.45</v>
      </c>
      <c r="J36" s="88"/>
      <c r="K36" s="88"/>
      <c r="L36" s="88"/>
      <c r="M36" s="88"/>
      <c r="N36" s="88"/>
      <c r="O36" s="88"/>
    </row>
    <row r="37" spans="1:15" s="63" customFormat="1" ht="25.5">
      <c r="A37" s="26"/>
      <c r="B37" s="33">
        <v>941</v>
      </c>
      <c r="C37" s="20" t="s">
        <v>7</v>
      </c>
      <c r="D37" s="16" t="s">
        <v>9</v>
      </c>
      <c r="E37" s="20" t="s">
        <v>119</v>
      </c>
      <c r="F37" s="16" t="s">
        <v>35</v>
      </c>
      <c r="G37" s="20"/>
      <c r="H37" s="21" t="s">
        <v>205</v>
      </c>
      <c r="I37" s="89">
        <f>I38</f>
        <v>1297267.12</v>
      </c>
      <c r="J37" s="88"/>
      <c r="K37" s="88"/>
      <c r="L37" s="88"/>
      <c r="M37" s="88"/>
      <c r="N37" s="88"/>
      <c r="O37" s="88"/>
    </row>
    <row r="38" spans="1:15" s="63" customFormat="1" ht="25.5">
      <c r="A38" s="19"/>
      <c r="B38" s="33">
        <v>941</v>
      </c>
      <c r="C38" s="20" t="s">
        <v>7</v>
      </c>
      <c r="D38" s="16" t="s">
        <v>9</v>
      </c>
      <c r="E38" s="20" t="s">
        <v>119</v>
      </c>
      <c r="F38" s="16" t="s">
        <v>206</v>
      </c>
      <c r="G38" s="20"/>
      <c r="H38" s="21" t="s">
        <v>207</v>
      </c>
      <c r="I38" s="89">
        <f>I39+I40+I41+I42+I43+I44+I45+I47+I46</f>
        <v>1297267.12</v>
      </c>
      <c r="J38" s="88"/>
      <c r="K38" s="88"/>
      <c r="L38" s="88"/>
      <c r="M38" s="88"/>
      <c r="N38" s="88"/>
      <c r="O38" s="88"/>
    </row>
    <row r="39" spans="1:15" s="63" customFormat="1" ht="25.5">
      <c r="A39" s="19"/>
      <c r="B39" s="33">
        <v>941</v>
      </c>
      <c r="C39" s="20" t="s">
        <v>7</v>
      </c>
      <c r="D39" s="16" t="s">
        <v>9</v>
      </c>
      <c r="E39" s="20" t="s">
        <v>119</v>
      </c>
      <c r="F39" s="16" t="s">
        <v>210</v>
      </c>
      <c r="G39" s="20" t="s">
        <v>211</v>
      </c>
      <c r="H39" s="21" t="s">
        <v>212</v>
      </c>
      <c r="I39" s="89">
        <v>229200</v>
      </c>
      <c r="J39" s="88"/>
      <c r="K39" s="88"/>
      <c r="L39" s="88"/>
      <c r="M39" s="88"/>
      <c r="N39" s="88"/>
      <c r="O39" s="88"/>
    </row>
    <row r="40" spans="1:15" s="63" customFormat="1" ht="25.5">
      <c r="A40" s="19"/>
      <c r="B40" s="33">
        <v>941</v>
      </c>
      <c r="C40" s="20" t="s">
        <v>7</v>
      </c>
      <c r="D40" s="16" t="s">
        <v>9</v>
      </c>
      <c r="E40" s="20" t="s">
        <v>119</v>
      </c>
      <c r="F40" s="16" t="s">
        <v>210</v>
      </c>
      <c r="G40" s="20" t="s">
        <v>201</v>
      </c>
      <c r="H40" s="21" t="s">
        <v>212</v>
      </c>
      <c r="I40" s="89">
        <v>147500</v>
      </c>
      <c r="J40" s="88"/>
      <c r="K40" s="88"/>
      <c r="L40" s="88"/>
      <c r="M40" s="88"/>
      <c r="N40" s="88"/>
      <c r="O40" s="88"/>
    </row>
    <row r="41" spans="1:15" s="63" customFormat="1" ht="25.5">
      <c r="A41" s="19"/>
      <c r="B41" s="33">
        <v>941</v>
      </c>
      <c r="C41" s="20" t="s">
        <v>7</v>
      </c>
      <c r="D41" s="16" t="s">
        <v>9</v>
      </c>
      <c r="E41" s="20" t="s">
        <v>119</v>
      </c>
      <c r="F41" s="16" t="s">
        <v>210</v>
      </c>
      <c r="G41" s="20" t="s">
        <v>213</v>
      </c>
      <c r="H41" s="21" t="s">
        <v>212</v>
      </c>
      <c r="I41" s="89">
        <f>37000+71101.23</f>
        <v>108101.23</v>
      </c>
      <c r="J41" s="88"/>
      <c r="K41" s="88"/>
      <c r="L41" s="88"/>
      <c r="M41" s="88"/>
      <c r="N41" s="88"/>
      <c r="O41" s="88"/>
    </row>
    <row r="42" spans="1:15" s="63" customFormat="1" ht="25.5">
      <c r="A42" s="19"/>
      <c r="B42" s="33">
        <v>941</v>
      </c>
      <c r="C42" s="20" t="s">
        <v>7</v>
      </c>
      <c r="D42" s="16" t="s">
        <v>9</v>
      </c>
      <c r="E42" s="20" t="s">
        <v>119</v>
      </c>
      <c r="F42" s="16" t="s">
        <v>208</v>
      </c>
      <c r="G42" s="20" t="s">
        <v>211</v>
      </c>
      <c r="H42" s="21" t="s">
        <v>209</v>
      </c>
      <c r="I42" s="89">
        <v>25500</v>
      </c>
      <c r="J42" s="88"/>
      <c r="K42" s="88"/>
      <c r="L42" s="88"/>
      <c r="M42" s="88"/>
      <c r="N42" s="88"/>
      <c r="O42" s="88"/>
    </row>
    <row r="43" spans="1:15" s="63" customFormat="1" ht="25.5">
      <c r="A43" s="19"/>
      <c r="B43" s="33">
        <v>941</v>
      </c>
      <c r="C43" s="20" t="s">
        <v>7</v>
      </c>
      <c r="D43" s="16" t="s">
        <v>9</v>
      </c>
      <c r="E43" s="20" t="s">
        <v>119</v>
      </c>
      <c r="F43" s="16" t="s">
        <v>208</v>
      </c>
      <c r="G43" s="20" t="s">
        <v>200</v>
      </c>
      <c r="H43" s="21" t="s">
        <v>209</v>
      </c>
      <c r="I43" s="89">
        <f>37750+24000</f>
        <v>61750</v>
      </c>
      <c r="J43" s="88"/>
      <c r="K43" s="88"/>
      <c r="L43" s="88"/>
      <c r="M43" s="88"/>
      <c r="N43" s="88"/>
      <c r="O43" s="88"/>
    </row>
    <row r="44" spans="1:15" s="63" customFormat="1" ht="25.5">
      <c r="A44" s="19"/>
      <c r="B44" s="33">
        <v>941</v>
      </c>
      <c r="C44" s="20" t="s">
        <v>7</v>
      </c>
      <c r="D44" s="16" t="s">
        <v>9</v>
      </c>
      <c r="E44" s="20" t="s">
        <v>119</v>
      </c>
      <c r="F44" s="16" t="s">
        <v>208</v>
      </c>
      <c r="G44" s="20" t="s">
        <v>214</v>
      </c>
      <c r="H44" s="21" t="s">
        <v>209</v>
      </c>
      <c r="I44" s="89">
        <f>106919.5+2053.22</f>
        <v>108972.72</v>
      </c>
      <c r="J44" s="88"/>
      <c r="K44" s="88"/>
      <c r="L44" s="88"/>
      <c r="M44" s="88"/>
      <c r="N44" s="88"/>
      <c r="O44" s="88"/>
    </row>
    <row r="45" spans="1:15" s="63" customFormat="1" ht="25.5">
      <c r="A45" s="19"/>
      <c r="B45" s="33">
        <v>941</v>
      </c>
      <c r="C45" s="20" t="s">
        <v>7</v>
      </c>
      <c r="D45" s="16" t="s">
        <v>9</v>
      </c>
      <c r="E45" s="20" t="s">
        <v>119</v>
      </c>
      <c r="F45" s="16" t="s">
        <v>208</v>
      </c>
      <c r="G45" s="20" t="s">
        <v>201</v>
      </c>
      <c r="H45" s="21" t="s">
        <v>209</v>
      </c>
      <c r="I45" s="89">
        <f>528994.4-25601.23</f>
        <v>503393.17000000004</v>
      </c>
      <c r="J45" s="88"/>
      <c r="K45" s="88"/>
      <c r="L45" s="88"/>
      <c r="M45" s="88"/>
      <c r="N45" s="88"/>
      <c r="O45" s="88"/>
    </row>
    <row r="46" spans="1:15" s="63" customFormat="1" ht="25.5">
      <c r="A46" s="19"/>
      <c r="B46" s="33">
        <v>941</v>
      </c>
      <c r="C46" s="20" t="s">
        <v>7</v>
      </c>
      <c r="D46" s="16" t="s">
        <v>9</v>
      </c>
      <c r="E46" s="20" t="s">
        <v>119</v>
      </c>
      <c r="F46" s="16" t="s">
        <v>208</v>
      </c>
      <c r="G46" s="20" t="s">
        <v>215</v>
      </c>
      <c r="H46" s="21" t="s">
        <v>209</v>
      </c>
      <c r="I46" s="89">
        <f>50000+44000</f>
        <v>94000</v>
      </c>
      <c r="J46" s="88"/>
      <c r="K46" s="88"/>
      <c r="L46" s="88"/>
      <c r="M46" s="88"/>
      <c r="N46" s="88"/>
      <c r="O46" s="88"/>
    </row>
    <row r="47" spans="1:15" s="63" customFormat="1" ht="25.5">
      <c r="A47" s="19"/>
      <c r="B47" s="33">
        <v>941</v>
      </c>
      <c r="C47" s="20" t="s">
        <v>7</v>
      </c>
      <c r="D47" s="16" t="s">
        <v>9</v>
      </c>
      <c r="E47" s="20" t="s">
        <v>119</v>
      </c>
      <c r="F47" s="16" t="s">
        <v>208</v>
      </c>
      <c r="G47" s="20" t="s">
        <v>213</v>
      </c>
      <c r="H47" s="21" t="s">
        <v>209</v>
      </c>
      <c r="I47" s="89">
        <v>18850</v>
      </c>
      <c r="J47" s="88"/>
      <c r="K47" s="88"/>
      <c r="L47" s="88"/>
      <c r="M47" s="88"/>
      <c r="N47" s="88"/>
      <c r="O47" s="88"/>
    </row>
    <row r="48" spans="1:15" s="63" customFormat="1" ht="12.75">
      <c r="A48" s="26"/>
      <c r="B48" s="33">
        <v>941</v>
      </c>
      <c r="C48" s="20" t="s">
        <v>7</v>
      </c>
      <c r="D48" s="16" t="s">
        <v>9</v>
      </c>
      <c r="E48" s="20" t="s">
        <v>119</v>
      </c>
      <c r="F48" s="16" t="s">
        <v>37</v>
      </c>
      <c r="G48" s="20"/>
      <c r="H48" s="21" t="s">
        <v>36</v>
      </c>
      <c r="I48" s="89">
        <f>I49</f>
        <v>365365</v>
      </c>
      <c r="J48" s="88"/>
      <c r="K48" s="88"/>
      <c r="L48" s="88"/>
      <c r="M48" s="88"/>
      <c r="N48" s="88"/>
      <c r="O48" s="88"/>
    </row>
    <row r="49" spans="1:15" s="63" customFormat="1" ht="12.75">
      <c r="A49" s="19"/>
      <c r="B49" s="33">
        <v>941</v>
      </c>
      <c r="C49" s="20" t="s">
        <v>7</v>
      </c>
      <c r="D49" s="16" t="s">
        <v>9</v>
      </c>
      <c r="E49" s="20" t="s">
        <v>119</v>
      </c>
      <c r="F49" s="16" t="s">
        <v>216</v>
      </c>
      <c r="G49" s="20"/>
      <c r="H49" s="21" t="s">
        <v>217</v>
      </c>
      <c r="I49" s="89">
        <f>SUM(I50:I52)</f>
        <v>365365</v>
      </c>
      <c r="J49" s="88"/>
      <c r="K49" s="88"/>
      <c r="L49" s="88"/>
      <c r="M49" s="88"/>
      <c r="N49" s="88"/>
      <c r="O49" s="88"/>
    </row>
    <row r="50" spans="1:15" s="63" customFormat="1" ht="25.5">
      <c r="A50" s="19"/>
      <c r="B50" s="33">
        <v>941</v>
      </c>
      <c r="C50" s="20" t="s">
        <v>7</v>
      </c>
      <c r="D50" s="16" t="s">
        <v>9</v>
      </c>
      <c r="E50" s="20" t="s">
        <v>119</v>
      </c>
      <c r="F50" s="16" t="s">
        <v>218</v>
      </c>
      <c r="G50" s="20" t="s">
        <v>219</v>
      </c>
      <c r="H50" s="21" t="s">
        <v>220</v>
      </c>
      <c r="I50" s="89">
        <v>107665</v>
      </c>
      <c r="J50" s="88"/>
      <c r="K50" s="88"/>
      <c r="L50" s="88"/>
      <c r="M50" s="88"/>
      <c r="N50" s="88"/>
      <c r="O50" s="88"/>
    </row>
    <row r="51" spans="1:15" s="63" customFormat="1" ht="12.75">
      <c r="A51" s="19"/>
      <c r="B51" s="33">
        <v>941</v>
      </c>
      <c r="C51" s="20" t="s">
        <v>7</v>
      </c>
      <c r="D51" s="16" t="s">
        <v>9</v>
      </c>
      <c r="E51" s="20" t="s">
        <v>119</v>
      </c>
      <c r="F51" s="16" t="s">
        <v>221</v>
      </c>
      <c r="G51" s="20" t="s">
        <v>219</v>
      </c>
      <c r="H51" s="21" t="s">
        <v>222</v>
      </c>
      <c r="I51" s="89">
        <v>5200</v>
      </c>
      <c r="J51" s="88"/>
      <c r="K51" s="88"/>
      <c r="L51" s="88"/>
      <c r="M51" s="88"/>
      <c r="N51" s="88"/>
      <c r="O51" s="88"/>
    </row>
    <row r="52" spans="1:15" s="63" customFormat="1" ht="12.75">
      <c r="A52" s="19"/>
      <c r="B52" s="33">
        <v>941</v>
      </c>
      <c r="C52" s="20" t="s">
        <v>7</v>
      </c>
      <c r="D52" s="16" t="s">
        <v>9</v>
      </c>
      <c r="E52" s="20" t="s">
        <v>119</v>
      </c>
      <c r="F52" s="16" t="s">
        <v>223</v>
      </c>
      <c r="G52" s="20" t="s">
        <v>219</v>
      </c>
      <c r="H52" s="21" t="s">
        <v>224</v>
      </c>
      <c r="I52" s="89">
        <f>500+1000+151000+100000</f>
        <v>252500</v>
      </c>
      <c r="J52" s="88"/>
      <c r="K52" s="88"/>
      <c r="L52" s="88"/>
      <c r="M52" s="88"/>
      <c r="N52" s="88"/>
      <c r="O52" s="88"/>
    </row>
    <row r="53" spans="1:15" s="108" customFormat="1" ht="13.5">
      <c r="A53" s="23"/>
      <c r="B53" s="106">
        <v>941</v>
      </c>
      <c r="C53" s="14" t="s">
        <v>7</v>
      </c>
      <c r="D53" s="15" t="s">
        <v>40</v>
      </c>
      <c r="E53" s="14"/>
      <c r="F53" s="15"/>
      <c r="G53" s="14"/>
      <c r="H53" s="17" t="s">
        <v>286</v>
      </c>
      <c r="I53" s="104">
        <f aca="true" t="shared" si="0" ref="I53:I58">I54</f>
        <v>211500</v>
      </c>
      <c r="J53" s="107"/>
      <c r="K53" s="107"/>
      <c r="L53" s="107"/>
      <c r="M53" s="107"/>
      <c r="N53" s="107"/>
      <c r="O53" s="107"/>
    </row>
    <row r="54" spans="1:15" s="63" customFormat="1" ht="12.75">
      <c r="A54" s="74"/>
      <c r="B54" s="33">
        <v>941</v>
      </c>
      <c r="C54" s="20" t="s">
        <v>7</v>
      </c>
      <c r="D54" s="16" t="s">
        <v>40</v>
      </c>
      <c r="E54" s="20" t="s">
        <v>117</v>
      </c>
      <c r="F54" s="76"/>
      <c r="G54" s="75"/>
      <c r="H54" s="21" t="s">
        <v>46</v>
      </c>
      <c r="I54" s="98">
        <f t="shared" si="0"/>
        <v>211500</v>
      </c>
      <c r="J54" s="88"/>
      <c r="K54" s="88"/>
      <c r="L54" s="88"/>
      <c r="M54" s="88"/>
      <c r="N54" s="88"/>
      <c r="O54" s="88"/>
    </row>
    <row r="55" spans="1:15" s="63" customFormat="1" ht="12.75">
      <c r="A55" s="74"/>
      <c r="B55" s="45">
        <v>941</v>
      </c>
      <c r="C55" s="20" t="s">
        <v>7</v>
      </c>
      <c r="D55" s="16" t="s">
        <v>40</v>
      </c>
      <c r="E55" s="20" t="s">
        <v>117</v>
      </c>
      <c r="F55" s="76"/>
      <c r="G55" s="75"/>
      <c r="H55" s="21" t="s">
        <v>46</v>
      </c>
      <c r="I55" s="98">
        <f t="shared" si="0"/>
        <v>211500</v>
      </c>
      <c r="J55" s="88"/>
      <c r="K55" s="88"/>
      <c r="L55" s="88"/>
      <c r="M55" s="88"/>
      <c r="N55" s="88"/>
      <c r="O55" s="88"/>
    </row>
    <row r="56" spans="1:15" s="63" customFormat="1" ht="12.75">
      <c r="A56" s="74"/>
      <c r="B56" s="33">
        <v>941</v>
      </c>
      <c r="C56" s="20" t="s">
        <v>7</v>
      </c>
      <c r="D56" s="16" t="s">
        <v>40</v>
      </c>
      <c r="E56" s="20" t="s">
        <v>117</v>
      </c>
      <c r="F56" s="76"/>
      <c r="G56" s="75"/>
      <c r="H56" s="21" t="s">
        <v>46</v>
      </c>
      <c r="I56" s="98">
        <f t="shared" si="0"/>
        <v>211500</v>
      </c>
      <c r="J56" s="88"/>
      <c r="K56" s="88"/>
      <c r="L56" s="88"/>
      <c r="M56" s="88"/>
      <c r="N56" s="88"/>
      <c r="O56" s="88"/>
    </row>
    <row r="57" spans="1:15" s="63" customFormat="1" ht="25.5">
      <c r="A57" s="74"/>
      <c r="B57" s="33">
        <v>941</v>
      </c>
      <c r="C57" s="20" t="s">
        <v>7</v>
      </c>
      <c r="D57" s="16" t="s">
        <v>40</v>
      </c>
      <c r="E57" s="20" t="s">
        <v>287</v>
      </c>
      <c r="F57" s="16"/>
      <c r="G57" s="20"/>
      <c r="H57" s="103" t="s">
        <v>288</v>
      </c>
      <c r="I57" s="98">
        <f t="shared" si="0"/>
        <v>211500</v>
      </c>
      <c r="J57" s="88"/>
      <c r="K57" s="88"/>
      <c r="L57" s="88"/>
      <c r="M57" s="88"/>
      <c r="N57" s="88"/>
      <c r="O57" s="88"/>
    </row>
    <row r="58" spans="1:15" s="63" customFormat="1" ht="12.75">
      <c r="A58" s="74"/>
      <c r="B58" s="33">
        <v>941</v>
      </c>
      <c r="C58" s="20" t="s">
        <v>7</v>
      </c>
      <c r="D58" s="16" t="s">
        <v>40</v>
      </c>
      <c r="E58" s="20" t="s">
        <v>287</v>
      </c>
      <c r="F58" s="16" t="s">
        <v>37</v>
      </c>
      <c r="G58" s="20"/>
      <c r="H58" s="21" t="s">
        <v>36</v>
      </c>
      <c r="I58" s="98">
        <f t="shared" si="0"/>
        <v>211500</v>
      </c>
      <c r="J58" s="88"/>
      <c r="K58" s="88"/>
      <c r="L58" s="88"/>
      <c r="M58" s="88"/>
      <c r="N58" s="88"/>
      <c r="O58" s="88"/>
    </row>
    <row r="59" spans="1:15" s="63" customFormat="1" ht="12.75">
      <c r="A59" s="74"/>
      <c r="B59" s="33">
        <v>941</v>
      </c>
      <c r="C59" s="20" t="s">
        <v>7</v>
      </c>
      <c r="D59" s="16" t="s">
        <v>40</v>
      </c>
      <c r="E59" s="20" t="s">
        <v>287</v>
      </c>
      <c r="F59" s="16" t="s">
        <v>289</v>
      </c>
      <c r="G59" s="20" t="s">
        <v>219</v>
      </c>
      <c r="H59" s="77" t="s">
        <v>290</v>
      </c>
      <c r="I59" s="98">
        <v>211500</v>
      </c>
      <c r="J59" s="88"/>
      <c r="K59" s="88"/>
      <c r="L59" s="88"/>
      <c r="M59" s="88"/>
      <c r="N59" s="88"/>
      <c r="O59" s="88"/>
    </row>
    <row r="60" spans="1:15" s="64" customFormat="1" ht="12.75">
      <c r="A60" s="35"/>
      <c r="B60" s="33">
        <v>941</v>
      </c>
      <c r="C60" s="14" t="s">
        <v>7</v>
      </c>
      <c r="D60" s="15" t="s">
        <v>22</v>
      </c>
      <c r="E60" s="14"/>
      <c r="F60" s="16"/>
      <c r="G60" s="20"/>
      <c r="H60" s="17" t="s">
        <v>25</v>
      </c>
      <c r="I60" s="91">
        <f aca="true" t="shared" si="1" ref="I60:I65">I61</f>
        <v>50000</v>
      </c>
      <c r="J60" s="92"/>
      <c r="K60" s="92"/>
      <c r="L60" s="92"/>
      <c r="M60" s="92"/>
      <c r="N60" s="92"/>
      <c r="O60" s="92"/>
    </row>
    <row r="61" spans="1:15" s="63" customFormat="1" ht="12.75">
      <c r="A61" s="26"/>
      <c r="B61" s="33">
        <v>941</v>
      </c>
      <c r="C61" s="20" t="s">
        <v>7</v>
      </c>
      <c r="D61" s="16" t="s">
        <v>22</v>
      </c>
      <c r="E61" s="20" t="s">
        <v>117</v>
      </c>
      <c r="F61" s="16"/>
      <c r="G61" s="20"/>
      <c r="H61" s="21" t="s">
        <v>46</v>
      </c>
      <c r="I61" s="89">
        <f t="shared" si="1"/>
        <v>50000</v>
      </c>
      <c r="J61" s="88"/>
      <c r="K61" s="88"/>
      <c r="L61" s="88"/>
      <c r="M61" s="88"/>
      <c r="N61" s="88"/>
      <c r="O61" s="88"/>
    </row>
    <row r="62" spans="1:15" s="63" customFormat="1" ht="12.75">
      <c r="A62" s="19"/>
      <c r="B62" s="45">
        <v>941</v>
      </c>
      <c r="C62" s="20" t="s">
        <v>7</v>
      </c>
      <c r="D62" s="16" t="s">
        <v>22</v>
      </c>
      <c r="E62" s="20" t="s">
        <v>117</v>
      </c>
      <c r="F62" s="16"/>
      <c r="G62" s="20"/>
      <c r="H62" s="21" t="s">
        <v>46</v>
      </c>
      <c r="I62" s="89">
        <f t="shared" si="1"/>
        <v>50000</v>
      </c>
      <c r="J62" s="88"/>
      <c r="K62" s="88"/>
      <c r="L62" s="88"/>
      <c r="M62" s="88"/>
      <c r="N62" s="88"/>
      <c r="O62" s="88"/>
    </row>
    <row r="63" spans="1:15" s="63" customFormat="1" ht="12.75">
      <c r="A63" s="26"/>
      <c r="B63" s="33">
        <v>941</v>
      </c>
      <c r="C63" s="20" t="s">
        <v>7</v>
      </c>
      <c r="D63" s="16" t="s">
        <v>22</v>
      </c>
      <c r="E63" s="20" t="s">
        <v>117</v>
      </c>
      <c r="F63" s="16"/>
      <c r="G63" s="20"/>
      <c r="H63" s="21" t="s">
        <v>46</v>
      </c>
      <c r="I63" s="89">
        <f t="shared" si="1"/>
        <v>50000</v>
      </c>
      <c r="J63" s="88"/>
      <c r="K63" s="88"/>
      <c r="L63" s="88"/>
      <c r="M63" s="88"/>
      <c r="N63" s="88"/>
      <c r="O63" s="88"/>
    </row>
    <row r="64" spans="1:15" s="63" customFormat="1" ht="12.75">
      <c r="A64" s="26"/>
      <c r="B64" s="33">
        <v>941</v>
      </c>
      <c r="C64" s="20" t="s">
        <v>7</v>
      </c>
      <c r="D64" s="16" t="s">
        <v>22</v>
      </c>
      <c r="E64" s="20" t="s">
        <v>120</v>
      </c>
      <c r="F64" s="16"/>
      <c r="G64" s="20"/>
      <c r="H64" s="21" t="s">
        <v>64</v>
      </c>
      <c r="I64" s="89">
        <f t="shared" si="1"/>
        <v>50000</v>
      </c>
      <c r="J64" s="88"/>
      <c r="K64" s="88"/>
      <c r="L64" s="88"/>
      <c r="M64" s="88"/>
      <c r="N64" s="88"/>
      <c r="O64" s="88"/>
    </row>
    <row r="65" spans="1:15" s="63" customFormat="1" ht="12.75">
      <c r="A65" s="26"/>
      <c r="B65" s="33">
        <v>941</v>
      </c>
      <c r="C65" s="20" t="s">
        <v>7</v>
      </c>
      <c r="D65" s="16" t="s">
        <v>22</v>
      </c>
      <c r="E65" s="20" t="s">
        <v>120</v>
      </c>
      <c r="F65" s="16" t="s">
        <v>37</v>
      </c>
      <c r="G65" s="20"/>
      <c r="H65" s="21" t="s">
        <v>36</v>
      </c>
      <c r="I65" s="89">
        <f t="shared" si="1"/>
        <v>50000</v>
      </c>
      <c r="J65" s="88"/>
      <c r="K65" s="88"/>
      <c r="L65" s="88"/>
      <c r="M65" s="88"/>
      <c r="N65" s="88"/>
      <c r="O65" s="88"/>
    </row>
    <row r="66" spans="1:15" s="63" customFormat="1" ht="12.75">
      <c r="A66" s="19"/>
      <c r="B66" s="33">
        <v>941</v>
      </c>
      <c r="C66" s="20" t="s">
        <v>7</v>
      </c>
      <c r="D66" s="16" t="s">
        <v>22</v>
      </c>
      <c r="E66" s="20" t="s">
        <v>120</v>
      </c>
      <c r="F66" s="16" t="s">
        <v>225</v>
      </c>
      <c r="G66" s="20" t="s">
        <v>219</v>
      </c>
      <c r="H66" s="21" t="s">
        <v>226</v>
      </c>
      <c r="I66" s="89">
        <v>50000</v>
      </c>
      <c r="J66" s="88"/>
      <c r="K66" s="88"/>
      <c r="L66" s="88"/>
      <c r="M66" s="88"/>
      <c r="N66" s="88"/>
      <c r="O66" s="88"/>
    </row>
    <row r="67" spans="1:15" s="63" customFormat="1" ht="12.75">
      <c r="A67" s="34"/>
      <c r="B67" s="33">
        <v>941</v>
      </c>
      <c r="C67" s="14" t="s">
        <v>7</v>
      </c>
      <c r="D67" s="15" t="s">
        <v>30</v>
      </c>
      <c r="E67" s="14"/>
      <c r="F67" s="15"/>
      <c r="G67" s="14"/>
      <c r="H67" s="17" t="s">
        <v>10</v>
      </c>
      <c r="I67" s="91">
        <f>I68+I75</f>
        <v>4752063.930000001</v>
      </c>
      <c r="J67" s="88"/>
      <c r="K67" s="88"/>
      <c r="L67" s="88"/>
      <c r="M67" s="88"/>
      <c r="N67" s="88"/>
      <c r="O67" s="88"/>
    </row>
    <row r="68" spans="1:15" s="63" customFormat="1" ht="48">
      <c r="A68" s="35"/>
      <c r="B68" s="33">
        <v>941</v>
      </c>
      <c r="C68" s="20" t="s">
        <v>7</v>
      </c>
      <c r="D68" s="16" t="s">
        <v>30</v>
      </c>
      <c r="E68" s="20" t="s">
        <v>121</v>
      </c>
      <c r="F68" s="16"/>
      <c r="G68" s="20"/>
      <c r="H68" s="27" t="s">
        <v>116</v>
      </c>
      <c r="I68" s="89">
        <f aca="true" t="shared" si="2" ref="I68:I73">I69</f>
        <v>3000</v>
      </c>
      <c r="J68" s="88"/>
      <c r="K68" s="88"/>
      <c r="L68" s="88"/>
      <c r="M68" s="88"/>
      <c r="N68" s="88"/>
      <c r="O68" s="88"/>
    </row>
    <row r="69" spans="1:15" s="63" customFormat="1" ht="25.5">
      <c r="A69" s="26"/>
      <c r="B69" s="33">
        <v>941</v>
      </c>
      <c r="C69" s="20" t="s">
        <v>7</v>
      </c>
      <c r="D69" s="16" t="s">
        <v>30</v>
      </c>
      <c r="E69" s="20" t="s">
        <v>122</v>
      </c>
      <c r="F69" s="24"/>
      <c r="G69" s="11"/>
      <c r="H69" s="21" t="s">
        <v>123</v>
      </c>
      <c r="I69" s="89">
        <f t="shared" si="2"/>
        <v>3000</v>
      </c>
      <c r="J69" s="88"/>
      <c r="K69" s="88"/>
      <c r="L69" s="88"/>
      <c r="M69" s="88"/>
      <c r="N69" s="88"/>
      <c r="O69" s="88"/>
    </row>
    <row r="70" spans="1:15" s="63" customFormat="1" ht="153">
      <c r="A70" s="35"/>
      <c r="B70" s="33">
        <v>941</v>
      </c>
      <c r="C70" s="20" t="s">
        <v>7</v>
      </c>
      <c r="D70" s="16" t="s">
        <v>30</v>
      </c>
      <c r="E70" s="20" t="s">
        <v>124</v>
      </c>
      <c r="F70" s="16"/>
      <c r="G70" s="20"/>
      <c r="H70" s="21" t="s">
        <v>125</v>
      </c>
      <c r="I70" s="89">
        <f t="shared" si="2"/>
        <v>3000</v>
      </c>
      <c r="J70" s="88"/>
      <c r="K70" s="88"/>
      <c r="L70" s="88"/>
      <c r="M70" s="88"/>
      <c r="N70" s="88"/>
      <c r="O70" s="88"/>
    </row>
    <row r="71" spans="1:15" s="63" customFormat="1" ht="38.25">
      <c r="A71" s="26"/>
      <c r="B71" s="33">
        <v>941</v>
      </c>
      <c r="C71" s="20" t="s">
        <v>7</v>
      </c>
      <c r="D71" s="16" t="s">
        <v>30</v>
      </c>
      <c r="E71" s="20" t="s">
        <v>126</v>
      </c>
      <c r="F71" s="16"/>
      <c r="G71" s="20"/>
      <c r="H71" s="21" t="s">
        <v>70</v>
      </c>
      <c r="I71" s="89">
        <f t="shared" si="2"/>
        <v>3000</v>
      </c>
      <c r="J71" s="88"/>
      <c r="K71" s="88"/>
      <c r="L71" s="88"/>
      <c r="M71" s="88"/>
      <c r="N71" s="88"/>
      <c r="O71" s="88"/>
    </row>
    <row r="72" spans="1:15" s="63" customFormat="1" ht="25.5">
      <c r="A72" s="26"/>
      <c r="B72" s="33">
        <v>941</v>
      </c>
      <c r="C72" s="20" t="s">
        <v>7</v>
      </c>
      <c r="D72" s="16" t="s">
        <v>30</v>
      </c>
      <c r="E72" s="20" t="s">
        <v>126</v>
      </c>
      <c r="F72" s="16" t="s">
        <v>35</v>
      </c>
      <c r="G72" s="20"/>
      <c r="H72" s="21" t="s">
        <v>205</v>
      </c>
      <c r="I72" s="89">
        <f t="shared" si="2"/>
        <v>3000</v>
      </c>
      <c r="J72" s="88"/>
      <c r="K72" s="88"/>
      <c r="L72" s="88"/>
      <c r="M72" s="88"/>
      <c r="N72" s="88"/>
      <c r="O72" s="88"/>
    </row>
    <row r="73" spans="1:15" s="63" customFormat="1" ht="25.5">
      <c r="A73" s="19"/>
      <c r="B73" s="33">
        <v>941</v>
      </c>
      <c r="C73" s="20" t="s">
        <v>7</v>
      </c>
      <c r="D73" s="16" t="s">
        <v>30</v>
      </c>
      <c r="E73" s="20" t="s">
        <v>126</v>
      </c>
      <c r="F73" s="16" t="s">
        <v>206</v>
      </c>
      <c r="G73" s="20"/>
      <c r="H73" s="21" t="s">
        <v>207</v>
      </c>
      <c r="I73" s="90">
        <f t="shared" si="2"/>
        <v>3000</v>
      </c>
      <c r="J73" s="88"/>
      <c r="K73" s="88"/>
      <c r="L73" s="88"/>
      <c r="M73" s="88"/>
      <c r="N73" s="88"/>
      <c r="O73" s="88"/>
    </row>
    <row r="74" spans="1:15" s="63" customFormat="1" ht="25.5">
      <c r="A74" s="19"/>
      <c r="B74" s="33">
        <v>941</v>
      </c>
      <c r="C74" s="20" t="s">
        <v>7</v>
      </c>
      <c r="D74" s="16" t="s">
        <v>30</v>
      </c>
      <c r="E74" s="20" t="s">
        <v>126</v>
      </c>
      <c r="F74" s="16" t="s">
        <v>208</v>
      </c>
      <c r="G74" s="20" t="s">
        <v>219</v>
      </c>
      <c r="H74" s="21" t="s">
        <v>209</v>
      </c>
      <c r="I74" s="90">
        <v>3000</v>
      </c>
      <c r="J74" s="88"/>
      <c r="K74" s="88"/>
      <c r="L74" s="88"/>
      <c r="M74" s="88"/>
      <c r="N74" s="88"/>
      <c r="O74" s="88"/>
    </row>
    <row r="75" spans="1:15" s="63" customFormat="1" ht="12.75">
      <c r="A75" s="26"/>
      <c r="B75" s="33">
        <v>941</v>
      </c>
      <c r="C75" s="20" t="s">
        <v>7</v>
      </c>
      <c r="D75" s="16" t="s">
        <v>30</v>
      </c>
      <c r="E75" s="20" t="s">
        <v>117</v>
      </c>
      <c r="F75" s="16"/>
      <c r="G75" s="20"/>
      <c r="H75" s="21" t="s">
        <v>46</v>
      </c>
      <c r="I75" s="89">
        <f>I76</f>
        <v>4749063.930000001</v>
      </c>
      <c r="J75" s="88"/>
      <c r="K75" s="88"/>
      <c r="L75" s="88"/>
      <c r="M75" s="88"/>
      <c r="N75" s="88"/>
      <c r="O75" s="88"/>
    </row>
    <row r="76" spans="1:15" s="63" customFormat="1" ht="12.75">
      <c r="A76" s="26"/>
      <c r="B76" s="33">
        <v>941</v>
      </c>
      <c r="C76" s="20" t="s">
        <v>7</v>
      </c>
      <c r="D76" s="16" t="s">
        <v>30</v>
      </c>
      <c r="E76" s="20" t="s">
        <v>117</v>
      </c>
      <c r="F76" s="16"/>
      <c r="G76" s="20"/>
      <c r="H76" s="21" t="s">
        <v>46</v>
      </c>
      <c r="I76" s="89">
        <f>I77</f>
        <v>4749063.930000001</v>
      </c>
      <c r="J76" s="88"/>
      <c r="K76" s="88"/>
      <c r="L76" s="88"/>
      <c r="M76" s="88"/>
      <c r="N76" s="88"/>
      <c r="O76" s="88"/>
    </row>
    <row r="77" spans="1:15" s="63" customFormat="1" ht="12.75">
      <c r="A77" s="26"/>
      <c r="B77" s="33">
        <v>941</v>
      </c>
      <c r="C77" s="20" t="s">
        <v>7</v>
      </c>
      <c r="D77" s="16" t="s">
        <v>30</v>
      </c>
      <c r="E77" s="20" t="s">
        <v>117</v>
      </c>
      <c r="F77" s="16"/>
      <c r="G77" s="20"/>
      <c r="H77" s="21" t="s">
        <v>46</v>
      </c>
      <c r="I77" s="89">
        <f>I78+I97</f>
        <v>4749063.930000001</v>
      </c>
      <c r="J77" s="88"/>
      <c r="K77" s="88"/>
      <c r="L77" s="88"/>
      <c r="M77" s="88"/>
      <c r="N77" s="88"/>
      <c r="O77" s="88"/>
    </row>
    <row r="78" spans="1:15" s="63" customFormat="1" ht="25.5">
      <c r="A78" s="26"/>
      <c r="B78" s="33">
        <v>941</v>
      </c>
      <c r="C78" s="20" t="s">
        <v>7</v>
      </c>
      <c r="D78" s="16" t="s">
        <v>30</v>
      </c>
      <c r="E78" s="20" t="s">
        <v>128</v>
      </c>
      <c r="F78" s="16"/>
      <c r="G78" s="20"/>
      <c r="H78" s="21" t="s">
        <v>127</v>
      </c>
      <c r="I78" s="89">
        <f>I79+I86</f>
        <v>4728563.930000001</v>
      </c>
      <c r="J78" s="88"/>
      <c r="K78" s="88"/>
      <c r="L78" s="88"/>
      <c r="M78" s="88"/>
      <c r="N78" s="88"/>
      <c r="O78" s="88"/>
    </row>
    <row r="79" spans="1:15" s="63" customFormat="1" ht="63.75">
      <c r="A79" s="26"/>
      <c r="B79" s="33">
        <v>941</v>
      </c>
      <c r="C79" s="20" t="s">
        <v>7</v>
      </c>
      <c r="D79" s="16" t="s">
        <v>30</v>
      </c>
      <c r="E79" s="20" t="s">
        <v>128</v>
      </c>
      <c r="F79" s="16" t="s">
        <v>34</v>
      </c>
      <c r="G79" s="20"/>
      <c r="H79" s="21" t="s">
        <v>33</v>
      </c>
      <c r="I79" s="89">
        <f>I80</f>
        <v>3712636.4000000004</v>
      </c>
      <c r="J79" s="88"/>
      <c r="K79" s="88"/>
      <c r="L79" s="88"/>
      <c r="M79" s="88"/>
      <c r="N79" s="88"/>
      <c r="O79" s="88"/>
    </row>
    <row r="80" spans="1:15" s="63" customFormat="1" ht="25.5">
      <c r="A80" s="19"/>
      <c r="B80" s="33">
        <v>941</v>
      </c>
      <c r="C80" s="20" t="s">
        <v>7</v>
      </c>
      <c r="D80" s="16" t="s">
        <v>30</v>
      </c>
      <c r="E80" s="20" t="s">
        <v>128</v>
      </c>
      <c r="F80" s="16" t="s">
        <v>227</v>
      </c>
      <c r="G80" s="20"/>
      <c r="H80" s="21" t="s">
        <v>228</v>
      </c>
      <c r="I80" s="89">
        <f>SUM(I81:I85)</f>
        <v>3712636.4000000004</v>
      </c>
      <c r="J80" s="88"/>
      <c r="K80" s="88"/>
      <c r="L80" s="88"/>
      <c r="M80" s="88"/>
      <c r="N80" s="88"/>
      <c r="O80" s="88"/>
    </row>
    <row r="81" spans="1:15" s="63" customFormat="1" ht="12.75">
      <c r="A81" s="19"/>
      <c r="B81" s="33">
        <v>941</v>
      </c>
      <c r="C81" s="20" t="s">
        <v>7</v>
      </c>
      <c r="D81" s="16" t="s">
        <v>30</v>
      </c>
      <c r="E81" s="20" t="s">
        <v>128</v>
      </c>
      <c r="F81" s="16" t="s">
        <v>229</v>
      </c>
      <c r="G81" s="20" t="s">
        <v>195</v>
      </c>
      <c r="H81" s="21" t="s">
        <v>230</v>
      </c>
      <c r="I81" s="89">
        <f>2758863.96+7718.48</f>
        <v>2766582.44</v>
      </c>
      <c r="J81" s="88"/>
      <c r="K81" s="88"/>
      <c r="L81" s="88"/>
      <c r="M81" s="88"/>
      <c r="N81" s="88"/>
      <c r="O81" s="88"/>
    </row>
    <row r="82" spans="1:15" s="63" customFormat="1" ht="25.5">
      <c r="A82" s="19"/>
      <c r="B82" s="33">
        <v>941</v>
      </c>
      <c r="C82" s="20" t="s">
        <v>7</v>
      </c>
      <c r="D82" s="16" t="s">
        <v>30</v>
      </c>
      <c r="E82" s="20" t="s">
        <v>128</v>
      </c>
      <c r="F82" s="16" t="s">
        <v>231</v>
      </c>
      <c r="G82" s="16" t="s">
        <v>198</v>
      </c>
      <c r="H82" s="21" t="s">
        <v>232</v>
      </c>
      <c r="I82" s="89">
        <f>157700+2310+52223.7</f>
        <v>212233.7</v>
      </c>
      <c r="J82" s="88"/>
      <c r="K82" s="88"/>
      <c r="L82" s="88"/>
      <c r="M82" s="88"/>
      <c r="N82" s="88"/>
      <c r="O82" s="88"/>
    </row>
    <row r="83" spans="1:15" s="63" customFormat="1" ht="25.5" hidden="1">
      <c r="A83" s="19"/>
      <c r="B83" s="33">
        <v>941</v>
      </c>
      <c r="C83" s="20" t="s">
        <v>7</v>
      </c>
      <c r="D83" s="16" t="s">
        <v>30</v>
      </c>
      <c r="E83" s="20" t="s">
        <v>128</v>
      </c>
      <c r="F83" s="16" t="s">
        <v>231</v>
      </c>
      <c r="G83" s="16" t="s">
        <v>200</v>
      </c>
      <c r="H83" s="21" t="s">
        <v>232</v>
      </c>
      <c r="I83" s="89">
        <f>8420-8420</f>
        <v>0</v>
      </c>
      <c r="J83" s="88"/>
      <c r="K83" s="88"/>
      <c r="L83" s="88"/>
      <c r="M83" s="88"/>
      <c r="N83" s="88"/>
      <c r="O83" s="88"/>
    </row>
    <row r="84" spans="1:15" s="63" customFormat="1" ht="25.5" hidden="1">
      <c r="A84" s="19"/>
      <c r="B84" s="33">
        <v>941</v>
      </c>
      <c r="C84" s="20" t="s">
        <v>7</v>
      </c>
      <c r="D84" s="16" t="s">
        <v>30</v>
      </c>
      <c r="E84" s="20" t="s">
        <v>128</v>
      </c>
      <c r="F84" s="16" t="s">
        <v>231</v>
      </c>
      <c r="G84" s="16" t="s">
        <v>201</v>
      </c>
      <c r="H84" s="21" t="s">
        <v>232</v>
      </c>
      <c r="I84" s="89">
        <v>0</v>
      </c>
      <c r="J84" s="88"/>
      <c r="K84" s="88"/>
      <c r="L84" s="88"/>
      <c r="M84" s="88"/>
      <c r="N84" s="88"/>
      <c r="O84" s="88"/>
    </row>
    <row r="85" spans="1:15" s="63" customFormat="1" ht="38.25">
      <c r="A85" s="19"/>
      <c r="B85" s="33">
        <v>941</v>
      </c>
      <c r="C85" s="20" t="s">
        <v>7</v>
      </c>
      <c r="D85" s="16" t="s">
        <v>30</v>
      </c>
      <c r="E85" s="20" t="s">
        <v>128</v>
      </c>
      <c r="F85" s="16" t="s">
        <v>233</v>
      </c>
      <c r="G85" s="20" t="s">
        <v>203</v>
      </c>
      <c r="H85" s="21" t="s">
        <v>234</v>
      </c>
      <c r="I85" s="89">
        <f>731489.28+2330.98</f>
        <v>733820.26</v>
      </c>
      <c r="J85" s="88"/>
      <c r="K85" s="88"/>
      <c r="L85" s="88"/>
      <c r="M85" s="88"/>
      <c r="N85" s="88"/>
      <c r="O85" s="88"/>
    </row>
    <row r="86" spans="1:15" s="63" customFormat="1" ht="25.5">
      <c r="A86" s="26"/>
      <c r="B86" s="33">
        <v>941</v>
      </c>
      <c r="C86" s="20" t="s">
        <v>7</v>
      </c>
      <c r="D86" s="16" t="s">
        <v>30</v>
      </c>
      <c r="E86" s="20" t="s">
        <v>128</v>
      </c>
      <c r="F86" s="16" t="s">
        <v>35</v>
      </c>
      <c r="G86" s="20"/>
      <c r="H86" s="21" t="s">
        <v>205</v>
      </c>
      <c r="I86" s="89">
        <f>I87</f>
        <v>1015927.5299999999</v>
      </c>
      <c r="J86" s="88"/>
      <c r="K86" s="88"/>
      <c r="L86" s="88"/>
      <c r="M86" s="88"/>
      <c r="N86" s="88"/>
      <c r="O86" s="88"/>
    </row>
    <row r="87" spans="1:15" s="63" customFormat="1" ht="25.5">
      <c r="A87" s="19"/>
      <c r="B87" s="33">
        <v>941</v>
      </c>
      <c r="C87" s="20" t="s">
        <v>7</v>
      </c>
      <c r="D87" s="16" t="s">
        <v>30</v>
      </c>
      <c r="E87" s="20" t="s">
        <v>128</v>
      </c>
      <c r="F87" s="16" t="s">
        <v>206</v>
      </c>
      <c r="G87" s="20"/>
      <c r="H87" s="21" t="s">
        <v>207</v>
      </c>
      <c r="I87" s="89">
        <f>I88+I89+I90+I91+I92+I93+I94+I96+I95</f>
        <v>1015927.5299999999</v>
      </c>
      <c r="J87" s="88"/>
      <c r="K87" s="88"/>
      <c r="L87" s="88"/>
      <c r="M87" s="88"/>
      <c r="N87" s="88"/>
      <c r="O87" s="88"/>
    </row>
    <row r="88" spans="1:15" s="63" customFormat="1" ht="25.5">
      <c r="A88" s="19"/>
      <c r="B88" s="33">
        <v>941</v>
      </c>
      <c r="C88" s="20" t="s">
        <v>7</v>
      </c>
      <c r="D88" s="16" t="s">
        <v>30</v>
      </c>
      <c r="E88" s="20" t="s">
        <v>128</v>
      </c>
      <c r="F88" s="16" t="s">
        <v>210</v>
      </c>
      <c r="G88" s="20" t="s">
        <v>211</v>
      </c>
      <c r="H88" s="21" t="s">
        <v>212</v>
      </c>
      <c r="I88" s="89">
        <v>204000</v>
      </c>
      <c r="J88" s="88"/>
      <c r="K88" s="88"/>
      <c r="L88" s="88"/>
      <c r="M88" s="88"/>
      <c r="N88" s="88"/>
      <c r="O88" s="88"/>
    </row>
    <row r="89" spans="1:15" s="63" customFormat="1" ht="25.5">
      <c r="A89" s="19"/>
      <c r="B89" s="33">
        <v>941</v>
      </c>
      <c r="C89" s="20" t="s">
        <v>7</v>
      </c>
      <c r="D89" s="16" t="s">
        <v>30</v>
      </c>
      <c r="E89" s="20" t="s">
        <v>128</v>
      </c>
      <c r="F89" s="16" t="s">
        <v>210</v>
      </c>
      <c r="G89" s="20" t="s">
        <v>201</v>
      </c>
      <c r="H89" s="21" t="s">
        <v>212</v>
      </c>
      <c r="I89" s="89">
        <f>118000+29000</f>
        <v>147000</v>
      </c>
      <c r="J89" s="88"/>
      <c r="K89" s="88"/>
      <c r="L89" s="88"/>
      <c r="M89" s="88"/>
      <c r="N89" s="88"/>
      <c r="O89" s="88"/>
    </row>
    <row r="90" spans="1:15" s="63" customFormat="1" ht="25.5">
      <c r="A90" s="19"/>
      <c r="B90" s="33">
        <v>941</v>
      </c>
      <c r="C90" s="20" t="s">
        <v>7</v>
      </c>
      <c r="D90" s="16" t="s">
        <v>30</v>
      </c>
      <c r="E90" s="20" t="s">
        <v>128</v>
      </c>
      <c r="F90" s="16" t="s">
        <v>210</v>
      </c>
      <c r="G90" s="20" t="s">
        <v>213</v>
      </c>
      <c r="H90" s="21" t="s">
        <v>212</v>
      </c>
      <c r="I90" s="89">
        <f>37000+15000+24002.12</f>
        <v>76002.12</v>
      </c>
      <c r="J90" s="88"/>
      <c r="K90" s="88"/>
      <c r="L90" s="88"/>
      <c r="M90" s="88"/>
      <c r="N90" s="88"/>
      <c r="O90" s="88"/>
    </row>
    <row r="91" spans="1:15" s="63" customFormat="1" ht="25.5">
      <c r="A91" s="19"/>
      <c r="B91" s="33">
        <v>941</v>
      </c>
      <c r="C91" s="20" t="s">
        <v>7</v>
      </c>
      <c r="D91" s="16" t="s">
        <v>30</v>
      </c>
      <c r="E91" s="20" t="s">
        <v>128</v>
      </c>
      <c r="F91" s="16" t="s">
        <v>208</v>
      </c>
      <c r="G91" s="20" t="s">
        <v>200</v>
      </c>
      <c r="H91" s="21" t="s">
        <v>209</v>
      </c>
      <c r="I91" s="89">
        <v>57750</v>
      </c>
      <c r="J91" s="88"/>
      <c r="K91" s="88"/>
      <c r="L91" s="88"/>
      <c r="M91" s="88"/>
      <c r="N91" s="88"/>
      <c r="O91" s="88"/>
    </row>
    <row r="92" spans="1:15" s="63" customFormat="1" ht="25.5">
      <c r="A92" s="19"/>
      <c r="B92" s="33">
        <v>941</v>
      </c>
      <c r="C92" s="20" t="s">
        <v>7</v>
      </c>
      <c r="D92" s="16" t="s">
        <v>30</v>
      </c>
      <c r="E92" s="20" t="s">
        <v>128</v>
      </c>
      <c r="F92" s="16" t="s">
        <v>208</v>
      </c>
      <c r="G92" s="20" t="s">
        <v>214</v>
      </c>
      <c r="H92" s="21" t="s">
        <v>209</v>
      </c>
      <c r="I92" s="89">
        <f>106919.49+2053.21</f>
        <v>108972.70000000001</v>
      </c>
      <c r="J92" s="88"/>
      <c r="K92" s="88"/>
      <c r="L92" s="88"/>
      <c r="M92" s="88"/>
      <c r="N92" s="88"/>
      <c r="O92" s="88"/>
    </row>
    <row r="93" spans="1:15" s="63" customFormat="1" ht="25.5">
      <c r="A93" s="19"/>
      <c r="B93" s="33">
        <v>941</v>
      </c>
      <c r="C93" s="20" t="s">
        <v>7</v>
      </c>
      <c r="D93" s="16" t="s">
        <v>30</v>
      </c>
      <c r="E93" s="20" t="s">
        <v>128</v>
      </c>
      <c r="F93" s="16" t="s">
        <v>208</v>
      </c>
      <c r="G93" s="20" t="s">
        <v>235</v>
      </c>
      <c r="H93" s="21" t="s">
        <v>209</v>
      </c>
      <c r="I93" s="89">
        <v>46289.82</v>
      </c>
      <c r="J93" s="88"/>
      <c r="K93" s="88"/>
      <c r="L93" s="88"/>
      <c r="M93" s="88"/>
      <c r="N93" s="88"/>
      <c r="O93" s="88"/>
    </row>
    <row r="94" spans="1:15" s="63" customFormat="1" ht="25.5">
      <c r="A94" s="19"/>
      <c r="B94" s="33">
        <v>941</v>
      </c>
      <c r="C94" s="20" t="s">
        <v>7</v>
      </c>
      <c r="D94" s="16" t="s">
        <v>30</v>
      </c>
      <c r="E94" s="20" t="s">
        <v>128</v>
      </c>
      <c r="F94" s="16" t="s">
        <v>208</v>
      </c>
      <c r="G94" s="20" t="s">
        <v>201</v>
      </c>
      <c r="H94" s="21" t="s">
        <v>209</v>
      </c>
      <c r="I94" s="126">
        <f>294229.6-24002.12</f>
        <v>270227.48</v>
      </c>
      <c r="J94" s="93"/>
      <c r="K94" s="93"/>
      <c r="L94" s="93"/>
      <c r="M94" s="93"/>
      <c r="N94" s="93"/>
      <c r="O94" s="88"/>
    </row>
    <row r="95" spans="1:15" s="63" customFormat="1" ht="25.5">
      <c r="A95" s="19"/>
      <c r="B95" s="33">
        <v>941</v>
      </c>
      <c r="C95" s="20" t="s">
        <v>7</v>
      </c>
      <c r="D95" s="16" t="s">
        <v>30</v>
      </c>
      <c r="E95" s="20" t="s">
        <v>128</v>
      </c>
      <c r="F95" s="16" t="s">
        <v>208</v>
      </c>
      <c r="G95" s="20" t="s">
        <v>215</v>
      </c>
      <c r="H95" s="21" t="s">
        <v>209</v>
      </c>
      <c r="I95" s="126">
        <f>56043.21+30000</f>
        <v>86043.20999999999</v>
      </c>
      <c r="J95" s="93"/>
      <c r="K95" s="93"/>
      <c r="L95" s="93"/>
      <c r="M95" s="93"/>
      <c r="N95" s="93"/>
      <c r="O95" s="88"/>
    </row>
    <row r="96" spans="1:15" s="63" customFormat="1" ht="25.5">
      <c r="A96" s="19"/>
      <c r="B96" s="33">
        <v>941</v>
      </c>
      <c r="C96" s="20" t="s">
        <v>7</v>
      </c>
      <c r="D96" s="16" t="s">
        <v>30</v>
      </c>
      <c r="E96" s="20" t="s">
        <v>128</v>
      </c>
      <c r="F96" s="16" t="s">
        <v>208</v>
      </c>
      <c r="G96" s="20" t="s">
        <v>213</v>
      </c>
      <c r="H96" s="21" t="s">
        <v>209</v>
      </c>
      <c r="I96" s="126">
        <f>6400+13242.2</f>
        <v>19642.2</v>
      </c>
      <c r="J96" s="93"/>
      <c r="K96" s="93"/>
      <c r="L96" s="93"/>
      <c r="M96" s="93"/>
      <c r="N96" s="93"/>
      <c r="O96" s="88"/>
    </row>
    <row r="97" spans="1:15" s="63" customFormat="1" ht="63.75">
      <c r="A97" s="26"/>
      <c r="B97" s="33">
        <v>941</v>
      </c>
      <c r="C97" s="20" t="s">
        <v>7</v>
      </c>
      <c r="D97" s="16" t="s">
        <v>30</v>
      </c>
      <c r="E97" s="20" t="s">
        <v>130</v>
      </c>
      <c r="F97" s="16"/>
      <c r="G97" s="20"/>
      <c r="H97" s="21" t="s">
        <v>129</v>
      </c>
      <c r="I97" s="89">
        <f>I98</f>
        <v>20500</v>
      </c>
      <c r="J97" s="88"/>
      <c r="K97" s="88"/>
      <c r="L97" s="88"/>
      <c r="M97" s="88"/>
      <c r="N97" s="88"/>
      <c r="O97" s="88"/>
    </row>
    <row r="98" spans="1:9" ht="25.5">
      <c r="A98" s="40"/>
      <c r="B98" s="16" t="s">
        <v>0</v>
      </c>
      <c r="C98" s="20" t="s">
        <v>7</v>
      </c>
      <c r="D98" s="16" t="s">
        <v>30</v>
      </c>
      <c r="E98" s="20" t="s">
        <v>130</v>
      </c>
      <c r="F98" s="16" t="s">
        <v>35</v>
      </c>
      <c r="G98" s="20"/>
      <c r="H98" s="21" t="s">
        <v>50</v>
      </c>
      <c r="I98" s="89">
        <f>I99</f>
        <v>20500</v>
      </c>
    </row>
    <row r="99" spans="1:9" ht="25.5">
      <c r="A99" s="19"/>
      <c r="B99" s="16" t="s">
        <v>0</v>
      </c>
      <c r="C99" s="20" t="s">
        <v>7</v>
      </c>
      <c r="D99" s="16" t="s">
        <v>30</v>
      </c>
      <c r="E99" s="20" t="s">
        <v>130</v>
      </c>
      <c r="F99" s="16" t="s">
        <v>206</v>
      </c>
      <c r="G99" s="20"/>
      <c r="H99" s="21" t="s">
        <v>207</v>
      </c>
      <c r="I99" s="89">
        <f>SUM(I100:I101)</f>
        <v>20500</v>
      </c>
    </row>
    <row r="100" spans="1:9" ht="25.5" hidden="1">
      <c r="A100" s="19"/>
      <c r="B100" s="16" t="s">
        <v>0</v>
      </c>
      <c r="C100" s="20" t="s">
        <v>7</v>
      </c>
      <c r="D100" s="16" t="s">
        <v>30</v>
      </c>
      <c r="E100" s="20" t="s">
        <v>130</v>
      </c>
      <c r="F100" s="16" t="s">
        <v>210</v>
      </c>
      <c r="G100" s="20" t="s">
        <v>213</v>
      </c>
      <c r="H100" s="21" t="s">
        <v>212</v>
      </c>
      <c r="I100" s="89">
        <v>0</v>
      </c>
    </row>
    <row r="101" spans="1:9" ht="25.5">
      <c r="A101" s="19"/>
      <c r="B101" s="16" t="s">
        <v>0</v>
      </c>
      <c r="C101" s="20" t="s">
        <v>7</v>
      </c>
      <c r="D101" s="16" t="s">
        <v>30</v>
      </c>
      <c r="E101" s="20" t="s">
        <v>130</v>
      </c>
      <c r="F101" s="16" t="s">
        <v>208</v>
      </c>
      <c r="G101" s="20" t="s">
        <v>213</v>
      </c>
      <c r="H101" s="21" t="s">
        <v>209</v>
      </c>
      <c r="I101" s="89">
        <v>20500</v>
      </c>
    </row>
    <row r="102" spans="1:9" ht="12.75">
      <c r="A102" s="19"/>
      <c r="B102" s="80"/>
      <c r="C102" s="20"/>
      <c r="D102" s="16"/>
      <c r="E102" s="20"/>
      <c r="F102" s="16"/>
      <c r="G102" s="20"/>
      <c r="H102" s="41" t="s">
        <v>68</v>
      </c>
      <c r="I102" s="94">
        <v>20500</v>
      </c>
    </row>
    <row r="103" spans="1:15" s="65" customFormat="1" ht="12.75">
      <c r="A103" s="26"/>
      <c r="B103" s="33">
        <v>941</v>
      </c>
      <c r="C103" s="20" t="s">
        <v>12</v>
      </c>
      <c r="D103" s="16"/>
      <c r="E103" s="20"/>
      <c r="F103" s="16"/>
      <c r="G103" s="20"/>
      <c r="H103" s="21" t="s">
        <v>52</v>
      </c>
      <c r="I103" s="89">
        <f>I104</f>
        <v>158600</v>
      </c>
      <c r="J103" s="95"/>
      <c r="K103" s="95"/>
      <c r="L103" s="95"/>
      <c r="M103" s="95"/>
      <c r="N103" s="95"/>
      <c r="O103" s="95"/>
    </row>
    <row r="104" spans="1:15" s="66" customFormat="1" ht="13.5">
      <c r="A104" s="36"/>
      <c r="B104" s="33">
        <v>941</v>
      </c>
      <c r="C104" s="14" t="s">
        <v>12</v>
      </c>
      <c r="D104" s="15" t="s">
        <v>8</v>
      </c>
      <c r="E104" s="14"/>
      <c r="F104" s="15"/>
      <c r="G104" s="14"/>
      <c r="H104" s="17" t="s">
        <v>31</v>
      </c>
      <c r="I104" s="91">
        <f>I105</f>
        <v>158600</v>
      </c>
      <c r="J104" s="96"/>
      <c r="K104" s="96"/>
      <c r="L104" s="96"/>
      <c r="M104" s="96"/>
      <c r="N104" s="96"/>
      <c r="O104" s="96"/>
    </row>
    <row r="105" spans="1:249" ht="12.75">
      <c r="A105" s="26"/>
      <c r="B105" s="33">
        <v>941</v>
      </c>
      <c r="C105" s="20" t="s">
        <v>12</v>
      </c>
      <c r="D105" s="16" t="s">
        <v>8</v>
      </c>
      <c r="E105" s="20" t="s">
        <v>117</v>
      </c>
      <c r="F105" s="16"/>
      <c r="G105" s="20"/>
      <c r="H105" s="21" t="s">
        <v>46</v>
      </c>
      <c r="I105" s="89">
        <f>I106</f>
        <v>158600</v>
      </c>
      <c r="J105" s="88"/>
      <c r="K105" s="88"/>
      <c r="L105" s="88"/>
      <c r="M105" s="88"/>
      <c r="N105" s="88"/>
      <c r="O105" s="88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</row>
    <row r="106" spans="1:249" ht="12.75">
      <c r="A106" s="19"/>
      <c r="B106" s="45">
        <v>941</v>
      </c>
      <c r="C106" s="20" t="s">
        <v>12</v>
      </c>
      <c r="D106" s="16" t="s">
        <v>8</v>
      </c>
      <c r="E106" s="20" t="s">
        <v>117</v>
      </c>
      <c r="F106" s="16"/>
      <c r="G106" s="20"/>
      <c r="H106" s="21" t="s">
        <v>46</v>
      </c>
      <c r="I106" s="89">
        <f>I107</f>
        <v>158600</v>
      </c>
      <c r="J106" s="88"/>
      <c r="K106" s="88"/>
      <c r="L106" s="88"/>
      <c r="M106" s="88"/>
      <c r="N106" s="88"/>
      <c r="O106" s="88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</row>
    <row r="107" spans="1:249" ht="12.75">
      <c r="A107" s="26"/>
      <c r="B107" s="33">
        <v>941</v>
      </c>
      <c r="C107" s="20" t="s">
        <v>12</v>
      </c>
      <c r="D107" s="16" t="s">
        <v>8</v>
      </c>
      <c r="E107" s="20" t="s">
        <v>117</v>
      </c>
      <c r="F107" s="16"/>
      <c r="G107" s="20"/>
      <c r="H107" s="21" t="s">
        <v>46</v>
      </c>
      <c r="I107" s="89">
        <f>I108</f>
        <v>158600</v>
      </c>
      <c r="J107" s="88"/>
      <c r="K107" s="88"/>
      <c r="L107" s="88"/>
      <c r="M107" s="88"/>
      <c r="N107" s="88"/>
      <c r="O107" s="88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</row>
    <row r="108" spans="1:9" ht="25.5">
      <c r="A108" s="26"/>
      <c r="B108" s="33">
        <v>941</v>
      </c>
      <c r="C108" s="20" t="s">
        <v>12</v>
      </c>
      <c r="D108" s="16" t="s">
        <v>8</v>
      </c>
      <c r="E108" s="20" t="s">
        <v>131</v>
      </c>
      <c r="F108" s="16"/>
      <c r="G108" s="20"/>
      <c r="H108" s="21" t="s">
        <v>53</v>
      </c>
      <c r="I108" s="89">
        <f>I109+I113</f>
        <v>158600</v>
      </c>
    </row>
    <row r="109" spans="1:9" ht="63.75">
      <c r="A109" s="26"/>
      <c r="B109" s="33">
        <v>941</v>
      </c>
      <c r="C109" s="20" t="s">
        <v>12</v>
      </c>
      <c r="D109" s="16" t="s">
        <v>8</v>
      </c>
      <c r="E109" s="20" t="s">
        <v>131</v>
      </c>
      <c r="F109" s="16" t="s">
        <v>34</v>
      </c>
      <c r="G109" s="20"/>
      <c r="H109" s="21" t="s">
        <v>33</v>
      </c>
      <c r="I109" s="89">
        <f>I110</f>
        <v>145900</v>
      </c>
    </row>
    <row r="110" spans="1:9" ht="25.5">
      <c r="A110" s="19"/>
      <c r="B110" s="33">
        <v>941</v>
      </c>
      <c r="C110" s="20" t="s">
        <v>12</v>
      </c>
      <c r="D110" s="16" t="s">
        <v>8</v>
      </c>
      <c r="E110" s="20" t="s">
        <v>131</v>
      </c>
      <c r="F110" s="16" t="s">
        <v>192</v>
      </c>
      <c r="G110" s="20"/>
      <c r="H110" s="21" t="s">
        <v>193</v>
      </c>
      <c r="I110" s="90">
        <f>SUM(I111:I112)</f>
        <v>145900</v>
      </c>
    </row>
    <row r="111" spans="1:9" ht="12.75">
      <c r="A111" s="19"/>
      <c r="B111" s="33">
        <v>941</v>
      </c>
      <c r="C111" s="20" t="s">
        <v>12</v>
      </c>
      <c r="D111" s="16" t="s">
        <v>8</v>
      </c>
      <c r="E111" s="20" t="s">
        <v>131</v>
      </c>
      <c r="F111" s="16" t="s">
        <v>194</v>
      </c>
      <c r="G111" s="20" t="s">
        <v>195</v>
      </c>
      <c r="H111" s="21" t="s">
        <v>230</v>
      </c>
      <c r="I111" s="90">
        <v>112058.37</v>
      </c>
    </row>
    <row r="112" spans="1:9" ht="51">
      <c r="A112" s="19"/>
      <c r="B112" s="33">
        <v>941</v>
      </c>
      <c r="C112" s="20" t="s">
        <v>12</v>
      </c>
      <c r="D112" s="16" t="s">
        <v>8</v>
      </c>
      <c r="E112" s="20" t="s">
        <v>131</v>
      </c>
      <c r="F112" s="16" t="s">
        <v>202</v>
      </c>
      <c r="G112" s="20" t="s">
        <v>203</v>
      </c>
      <c r="H112" s="21" t="s">
        <v>204</v>
      </c>
      <c r="I112" s="90">
        <v>33841.63</v>
      </c>
    </row>
    <row r="113" spans="1:9" ht="25.5">
      <c r="A113" s="26"/>
      <c r="B113" s="33">
        <v>941</v>
      </c>
      <c r="C113" s="20" t="s">
        <v>12</v>
      </c>
      <c r="D113" s="16" t="s">
        <v>8</v>
      </c>
      <c r="E113" s="20" t="s">
        <v>131</v>
      </c>
      <c r="F113" s="16" t="s">
        <v>35</v>
      </c>
      <c r="G113" s="20"/>
      <c r="H113" s="21" t="s">
        <v>205</v>
      </c>
      <c r="I113" s="89">
        <f>I114</f>
        <v>12700</v>
      </c>
    </row>
    <row r="114" spans="1:9" ht="25.5">
      <c r="A114" s="19"/>
      <c r="B114" s="33">
        <v>941</v>
      </c>
      <c r="C114" s="20" t="s">
        <v>12</v>
      </c>
      <c r="D114" s="16" t="s">
        <v>8</v>
      </c>
      <c r="E114" s="20" t="s">
        <v>131</v>
      </c>
      <c r="F114" s="16" t="s">
        <v>206</v>
      </c>
      <c r="G114" s="20"/>
      <c r="H114" s="21" t="s">
        <v>207</v>
      </c>
      <c r="I114" s="90">
        <f>SUM(I115:I116)</f>
        <v>12700</v>
      </c>
    </row>
    <row r="115" spans="1:9" ht="25.5" hidden="1">
      <c r="A115" s="19"/>
      <c r="B115" s="33">
        <v>941</v>
      </c>
      <c r="C115" s="20" t="s">
        <v>12</v>
      </c>
      <c r="D115" s="16" t="s">
        <v>8</v>
      </c>
      <c r="E115" s="20" t="s">
        <v>131</v>
      </c>
      <c r="F115" s="16" t="s">
        <v>210</v>
      </c>
      <c r="G115" s="20" t="s">
        <v>213</v>
      </c>
      <c r="H115" s="21" t="s">
        <v>212</v>
      </c>
      <c r="I115" s="90">
        <v>0</v>
      </c>
    </row>
    <row r="116" spans="1:9" ht="25.5">
      <c r="A116" s="19"/>
      <c r="B116" s="33">
        <v>941</v>
      </c>
      <c r="C116" s="20" t="s">
        <v>12</v>
      </c>
      <c r="D116" s="16" t="s">
        <v>8</v>
      </c>
      <c r="E116" s="20" t="s">
        <v>131</v>
      </c>
      <c r="F116" s="16" t="s">
        <v>208</v>
      </c>
      <c r="G116" s="20" t="s">
        <v>213</v>
      </c>
      <c r="H116" s="21" t="s">
        <v>209</v>
      </c>
      <c r="I116" s="90">
        <v>12700</v>
      </c>
    </row>
    <row r="117" spans="1:9" ht="14.25">
      <c r="A117" s="40"/>
      <c r="B117" s="16"/>
      <c r="C117" s="20"/>
      <c r="D117" s="16"/>
      <c r="E117" s="20"/>
      <c r="F117" s="16"/>
      <c r="G117" s="20"/>
      <c r="H117" s="41" t="s">
        <v>68</v>
      </c>
      <c r="I117" s="94">
        <v>158600</v>
      </c>
    </row>
    <row r="118" spans="1:15" s="62" customFormat="1" ht="25.5">
      <c r="A118" s="26"/>
      <c r="B118" s="33">
        <v>941</v>
      </c>
      <c r="C118" s="20" t="s">
        <v>8</v>
      </c>
      <c r="D118" s="16"/>
      <c r="E118" s="20"/>
      <c r="F118" s="16"/>
      <c r="G118" s="20"/>
      <c r="H118" s="21" t="s">
        <v>54</v>
      </c>
      <c r="I118" s="97">
        <f>I119</f>
        <v>27000</v>
      </c>
      <c r="J118" s="86"/>
      <c r="K118" s="86"/>
      <c r="L118" s="86"/>
      <c r="M118" s="86"/>
      <c r="N118" s="86"/>
      <c r="O118" s="86"/>
    </row>
    <row r="119" spans="1:15" s="63" customFormat="1" ht="12.75">
      <c r="A119" s="34"/>
      <c r="B119" s="33">
        <v>941</v>
      </c>
      <c r="C119" s="14" t="s">
        <v>8</v>
      </c>
      <c r="D119" s="15" t="s">
        <v>9</v>
      </c>
      <c r="E119" s="14"/>
      <c r="F119" s="15"/>
      <c r="G119" s="14"/>
      <c r="H119" s="17" t="s">
        <v>38</v>
      </c>
      <c r="I119" s="91">
        <f>I122</f>
        <v>27000</v>
      </c>
      <c r="J119" s="88"/>
      <c r="K119" s="88"/>
      <c r="L119" s="88"/>
      <c r="M119" s="88"/>
      <c r="N119" s="88"/>
      <c r="O119" s="88"/>
    </row>
    <row r="120" spans="1:15" s="63" customFormat="1" ht="12.75">
      <c r="A120" s="26"/>
      <c r="B120" s="33">
        <v>941</v>
      </c>
      <c r="C120" s="20" t="s">
        <v>8</v>
      </c>
      <c r="D120" s="16" t="s">
        <v>9</v>
      </c>
      <c r="E120" s="20" t="s">
        <v>117</v>
      </c>
      <c r="F120" s="16"/>
      <c r="G120" s="20"/>
      <c r="H120" s="21" t="s">
        <v>46</v>
      </c>
      <c r="I120" s="89">
        <f>I121</f>
        <v>27000</v>
      </c>
      <c r="J120" s="88"/>
      <c r="K120" s="88"/>
      <c r="L120" s="88"/>
      <c r="M120" s="88"/>
      <c r="N120" s="88"/>
      <c r="O120" s="88"/>
    </row>
    <row r="121" spans="1:15" s="63" customFormat="1" ht="12.75">
      <c r="A121" s="19"/>
      <c r="B121" s="45">
        <v>941</v>
      </c>
      <c r="C121" s="20" t="s">
        <v>8</v>
      </c>
      <c r="D121" s="16" t="s">
        <v>9</v>
      </c>
      <c r="E121" s="20" t="s">
        <v>117</v>
      </c>
      <c r="F121" s="16"/>
      <c r="G121" s="20"/>
      <c r="H121" s="21" t="s">
        <v>46</v>
      </c>
      <c r="I121" s="89">
        <f>I122</f>
        <v>27000</v>
      </c>
      <c r="J121" s="88"/>
      <c r="K121" s="88"/>
      <c r="L121" s="88"/>
      <c r="M121" s="88"/>
      <c r="N121" s="88"/>
      <c r="O121" s="88"/>
    </row>
    <row r="122" spans="1:15" s="63" customFormat="1" ht="12.75">
      <c r="A122" s="26"/>
      <c r="B122" s="33">
        <v>941</v>
      </c>
      <c r="C122" s="20" t="s">
        <v>8</v>
      </c>
      <c r="D122" s="16" t="s">
        <v>9</v>
      </c>
      <c r="E122" s="20" t="s">
        <v>117</v>
      </c>
      <c r="F122" s="16"/>
      <c r="G122" s="20"/>
      <c r="H122" s="21" t="s">
        <v>46</v>
      </c>
      <c r="I122" s="89">
        <f>I123</f>
        <v>27000</v>
      </c>
      <c r="J122" s="88"/>
      <c r="K122" s="88"/>
      <c r="L122" s="88"/>
      <c r="M122" s="88"/>
      <c r="N122" s="88"/>
      <c r="O122" s="88"/>
    </row>
    <row r="123" spans="1:15" s="63" customFormat="1" ht="89.25">
      <c r="A123" s="26"/>
      <c r="B123" s="33">
        <v>941</v>
      </c>
      <c r="C123" s="20" t="s">
        <v>8</v>
      </c>
      <c r="D123" s="16" t="s">
        <v>9</v>
      </c>
      <c r="E123" s="20" t="s">
        <v>132</v>
      </c>
      <c r="F123" s="16"/>
      <c r="G123" s="20"/>
      <c r="H123" s="21" t="s">
        <v>133</v>
      </c>
      <c r="I123" s="89">
        <f>I124</f>
        <v>27000</v>
      </c>
      <c r="J123" s="88"/>
      <c r="K123" s="88"/>
      <c r="L123" s="88"/>
      <c r="M123" s="88"/>
      <c r="N123" s="88"/>
      <c r="O123" s="88"/>
    </row>
    <row r="124" spans="1:15" s="63" customFormat="1" ht="25.5">
      <c r="A124" s="26"/>
      <c r="B124" s="33">
        <v>941</v>
      </c>
      <c r="C124" s="20" t="s">
        <v>8</v>
      </c>
      <c r="D124" s="16" t="s">
        <v>9</v>
      </c>
      <c r="E124" s="20" t="s">
        <v>132</v>
      </c>
      <c r="F124" s="16" t="s">
        <v>35</v>
      </c>
      <c r="G124" s="20"/>
      <c r="H124" s="21" t="s">
        <v>205</v>
      </c>
      <c r="I124" s="89">
        <f>I125</f>
        <v>27000</v>
      </c>
      <c r="J124" s="88"/>
      <c r="K124" s="88"/>
      <c r="L124" s="88"/>
      <c r="M124" s="88"/>
      <c r="N124" s="88"/>
      <c r="O124" s="88"/>
    </row>
    <row r="125" spans="1:15" s="63" customFormat="1" ht="25.5">
      <c r="A125" s="19"/>
      <c r="B125" s="33">
        <v>941</v>
      </c>
      <c r="C125" s="20" t="s">
        <v>8</v>
      </c>
      <c r="D125" s="16" t="s">
        <v>9</v>
      </c>
      <c r="E125" s="20" t="s">
        <v>132</v>
      </c>
      <c r="F125" s="16" t="s">
        <v>206</v>
      </c>
      <c r="G125" s="20"/>
      <c r="H125" s="21" t="s">
        <v>207</v>
      </c>
      <c r="I125" s="89">
        <f>SUM(I126:I127)</f>
        <v>27000</v>
      </c>
      <c r="J125" s="88"/>
      <c r="K125" s="88"/>
      <c r="L125" s="88"/>
      <c r="M125" s="88"/>
      <c r="N125" s="88"/>
      <c r="O125" s="88"/>
    </row>
    <row r="126" spans="1:15" s="63" customFormat="1" ht="25.5">
      <c r="A126" s="19"/>
      <c r="B126" s="33">
        <v>941</v>
      </c>
      <c r="C126" s="20" t="s">
        <v>8</v>
      </c>
      <c r="D126" s="16" t="s">
        <v>9</v>
      </c>
      <c r="E126" s="20" t="s">
        <v>132</v>
      </c>
      <c r="F126" s="16" t="s">
        <v>210</v>
      </c>
      <c r="G126" s="20" t="s">
        <v>213</v>
      </c>
      <c r="H126" s="21" t="s">
        <v>212</v>
      </c>
      <c r="I126" s="89">
        <v>27000</v>
      </c>
      <c r="J126" s="88"/>
      <c r="K126" s="88"/>
      <c r="L126" s="88"/>
      <c r="M126" s="88"/>
      <c r="N126" s="88"/>
      <c r="O126" s="88"/>
    </row>
    <row r="127" spans="1:15" s="63" customFormat="1" ht="25.5" hidden="1">
      <c r="A127" s="19"/>
      <c r="B127" s="33">
        <v>941</v>
      </c>
      <c r="C127" s="20" t="s">
        <v>8</v>
      </c>
      <c r="D127" s="16" t="s">
        <v>9</v>
      </c>
      <c r="E127" s="20" t="s">
        <v>132</v>
      </c>
      <c r="F127" s="16" t="s">
        <v>208</v>
      </c>
      <c r="G127" s="20" t="s">
        <v>213</v>
      </c>
      <c r="H127" s="21" t="s">
        <v>209</v>
      </c>
      <c r="I127" s="89">
        <v>0</v>
      </c>
      <c r="J127" s="88"/>
      <c r="K127" s="88"/>
      <c r="L127" s="88"/>
      <c r="M127" s="88"/>
      <c r="N127" s="88"/>
      <c r="O127" s="88"/>
    </row>
    <row r="128" spans="1:9" ht="14.25">
      <c r="A128" s="40"/>
      <c r="B128" s="16"/>
      <c r="C128" s="20"/>
      <c r="D128" s="16"/>
      <c r="E128" s="20"/>
      <c r="F128" s="16"/>
      <c r="G128" s="20"/>
      <c r="H128" s="41" t="s">
        <v>68</v>
      </c>
      <c r="I128" s="94">
        <v>27000</v>
      </c>
    </row>
    <row r="129" spans="1:15" s="62" customFormat="1" ht="12.75">
      <c r="A129" s="26"/>
      <c r="B129" s="33">
        <v>941</v>
      </c>
      <c r="C129" s="20" t="s">
        <v>9</v>
      </c>
      <c r="D129" s="24"/>
      <c r="E129" s="11"/>
      <c r="F129" s="24"/>
      <c r="G129" s="11"/>
      <c r="H129" s="21" t="s">
        <v>56</v>
      </c>
      <c r="I129" s="97">
        <f>I130+I139</f>
        <v>4551275.380000001</v>
      </c>
      <c r="J129" s="86"/>
      <c r="K129" s="86"/>
      <c r="L129" s="86"/>
      <c r="M129" s="86"/>
      <c r="N129" s="86"/>
      <c r="O129" s="86"/>
    </row>
    <row r="130" spans="1:15" s="63" customFormat="1" ht="12.75">
      <c r="A130" s="34"/>
      <c r="B130" s="33">
        <v>941</v>
      </c>
      <c r="C130" s="14" t="s">
        <v>9</v>
      </c>
      <c r="D130" s="15" t="s">
        <v>55</v>
      </c>
      <c r="E130" s="14"/>
      <c r="F130" s="15"/>
      <c r="G130" s="14"/>
      <c r="H130" s="17" t="s">
        <v>69</v>
      </c>
      <c r="I130" s="91">
        <f aca="true" t="shared" si="3" ref="I130:I135">I131</f>
        <v>4511275.380000001</v>
      </c>
      <c r="J130" s="88"/>
      <c r="K130" s="88"/>
      <c r="L130" s="88"/>
      <c r="M130" s="88"/>
      <c r="N130" s="88"/>
      <c r="O130" s="88"/>
    </row>
    <row r="131" spans="1:15" s="63" customFormat="1" ht="63.75">
      <c r="A131" s="19"/>
      <c r="B131" s="33">
        <v>941</v>
      </c>
      <c r="C131" s="20" t="s">
        <v>9</v>
      </c>
      <c r="D131" s="16" t="s">
        <v>55</v>
      </c>
      <c r="E131" s="20" t="s">
        <v>134</v>
      </c>
      <c r="F131" s="16"/>
      <c r="G131" s="20"/>
      <c r="H131" s="21" t="s">
        <v>73</v>
      </c>
      <c r="I131" s="89">
        <f t="shared" si="3"/>
        <v>4511275.380000001</v>
      </c>
      <c r="J131" s="88"/>
      <c r="K131" s="88"/>
      <c r="L131" s="88"/>
      <c r="M131" s="88"/>
      <c r="N131" s="88"/>
      <c r="O131" s="88"/>
    </row>
    <row r="132" spans="1:15" s="63" customFormat="1" ht="25.5">
      <c r="A132" s="19"/>
      <c r="B132" s="33">
        <v>941</v>
      </c>
      <c r="C132" s="20" t="s">
        <v>9</v>
      </c>
      <c r="D132" s="16" t="s">
        <v>55</v>
      </c>
      <c r="E132" s="20" t="s">
        <v>135</v>
      </c>
      <c r="F132" s="16"/>
      <c r="G132" s="20"/>
      <c r="H132" s="21" t="s">
        <v>74</v>
      </c>
      <c r="I132" s="89">
        <f t="shared" si="3"/>
        <v>4511275.380000001</v>
      </c>
      <c r="J132" s="88"/>
      <c r="K132" s="88"/>
      <c r="L132" s="88"/>
      <c r="M132" s="88"/>
      <c r="N132" s="88"/>
      <c r="O132" s="88"/>
    </row>
    <row r="133" spans="1:15" s="63" customFormat="1" ht="63.75">
      <c r="A133" s="19"/>
      <c r="B133" s="33">
        <v>941</v>
      </c>
      <c r="C133" s="20" t="s">
        <v>9</v>
      </c>
      <c r="D133" s="16" t="s">
        <v>55</v>
      </c>
      <c r="E133" s="20" t="s">
        <v>136</v>
      </c>
      <c r="F133" s="16"/>
      <c r="G133" s="20"/>
      <c r="H133" s="21" t="s">
        <v>137</v>
      </c>
      <c r="I133" s="89">
        <f t="shared" si="3"/>
        <v>4511275.380000001</v>
      </c>
      <c r="J133" s="88"/>
      <c r="K133" s="88"/>
      <c r="L133" s="88"/>
      <c r="M133" s="88"/>
      <c r="N133" s="88"/>
      <c r="O133" s="88"/>
    </row>
    <row r="134" spans="1:15" s="63" customFormat="1" ht="38.25">
      <c r="A134" s="19"/>
      <c r="B134" s="33">
        <v>941</v>
      </c>
      <c r="C134" s="20" t="s">
        <v>9</v>
      </c>
      <c r="D134" s="16" t="s">
        <v>55</v>
      </c>
      <c r="E134" s="20" t="s">
        <v>138</v>
      </c>
      <c r="F134" s="16"/>
      <c r="G134" s="20"/>
      <c r="H134" s="21" t="s">
        <v>70</v>
      </c>
      <c r="I134" s="89">
        <f t="shared" si="3"/>
        <v>4511275.380000001</v>
      </c>
      <c r="J134" s="88"/>
      <c r="K134" s="88"/>
      <c r="L134" s="88"/>
      <c r="M134" s="88"/>
      <c r="N134" s="88"/>
      <c r="O134" s="88"/>
    </row>
    <row r="135" spans="1:15" s="63" customFormat="1" ht="25.5">
      <c r="A135" s="26"/>
      <c r="B135" s="33">
        <v>941</v>
      </c>
      <c r="C135" s="20" t="s">
        <v>9</v>
      </c>
      <c r="D135" s="16" t="s">
        <v>55</v>
      </c>
      <c r="E135" s="20" t="s">
        <v>138</v>
      </c>
      <c r="F135" s="16" t="s">
        <v>35</v>
      </c>
      <c r="G135" s="20"/>
      <c r="H135" s="21" t="s">
        <v>205</v>
      </c>
      <c r="I135" s="89">
        <f t="shared" si="3"/>
        <v>4511275.380000001</v>
      </c>
      <c r="J135" s="88"/>
      <c r="K135" s="88"/>
      <c r="L135" s="88"/>
      <c r="M135" s="88"/>
      <c r="N135" s="88"/>
      <c r="O135" s="88"/>
    </row>
    <row r="136" spans="1:15" s="63" customFormat="1" ht="25.5">
      <c r="A136" s="19"/>
      <c r="B136" s="33">
        <v>941</v>
      </c>
      <c r="C136" s="20" t="s">
        <v>9</v>
      </c>
      <c r="D136" s="16" t="s">
        <v>55</v>
      </c>
      <c r="E136" s="20" t="s">
        <v>138</v>
      </c>
      <c r="F136" s="16" t="s">
        <v>206</v>
      </c>
      <c r="G136" s="20"/>
      <c r="H136" s="21" t="s">
        <v>207</v>
      </c>
      <c r="I136" s="90">
        <f>I137+I138</f>
        <v>4511275.380000001</v>
      </c>
      <c r="J136" s="88"/>
      <c r="K136" s="88"/>
      <c r="L136" s="88"/>
      <c r="M136" s="88"/>
      <c r="N136" s="88"/>
      <c r="O136" s="88"/>
    </row>
    <row r="137" spans="1:15" s="63" customFormat="1" ht="25.5">
      <c r="A137" s="19"/>
      <c r="B137" s="33">
        <v>941</v>
      </c>
      <c r="C137" s="20" t="s">
        <v>9</v>
      </c>
      <c r="D137" s="16" t="s">
        <v>55</v>
      </c>
      <c r="E137" s="20" t="s">
        <v>138</v>
      </c>
      <c r="F137" s="16" t="s">
        <v>208</v>
      </c>
      <c r="G137" s="20" t="s">
        <v>235</v>
      </c>
      <c r="H137" s="21" t="s">
        <v>209</v>
      </c>
      <c r="I137" s="90">
        <f>1115103.97+3337732.18-4900+63339.23</f>
        <v>4511275.380000001</v>
      </c>
      <c r="J137" s="88"/>
      <c r="K137" s="88"/>
      <c r="L137" s="88"/>
      <c r="M137" s="88"/>
      <c r="N137" s="88"/>
      <c r="O137" s="88"/>
    </row>
    <row r="138" spans="1:15" s="63" customFormat="1" ht="25.5" hidden="1">
      <c r="A138" s="19"/>
      <c r="B138" s="33">
        <v>941</v>
      </c>
      <c r="C138" s="20" t="s">
        <v>9</v>
      </c>
      <c r="D138" s="16" t="s">
        <v>55</v>
      </c>
      <c r="E138" s="20" t="s">
        <v>138</v>
      </c>
      <c r="F138" s="16" t="s">
        <v>208</v>
      </c>
      <c r="G138" s="20" t="s">
        <v>213</v>
      </c>
      <c r="H138" s="21" t="s">
        <v>209</v>
      </c>
      <c r="I138" s="90">
        <v>0</v>
      </c>
      <c r="J138" s="88"/>
      <c r="K138" s="88"/>
      <c r="L138" s="88"/>
      <c r="M138" s="88"/>
      <c r="N138" s="88"/>
      <c r="O138" s="88"/>
    </row>
    <row r="139" spans="1:15" s="63" customFormat="1" ht="25.5">
      <c r="A139" s="35"/>
      <c r="B139" s="33">
        <v>941</v>
      </c>
      <c r="C139" s="14" t="s">
        <v>9</v>
      </c>
      <c r="D139" s="15" t="s">
        <v>45</v>
      </c>
      <c r="E139" s="14"/>
      <c r="F139" s="16"/>
      <c r="G139" s="20"/>
      <c r="H139" s="17" t="s">
        <v>42</v>
      </c>
      <c r="I139" s="91">
        <f>I140+I147</f>
        <v>40000</v>
      </c>
      <c r="J139" s="88"/>
      <c r="K139" s="88"/>
      <c r="L139" s="88"/>
      <c r="M139" s="88"/>
      <c r="N139" s="88"/>
      <c r="O139" s="88"/>
    </row>
    <row r="140" spans="1:9" ht="25.5" hidden="1">
      <c r="A140" s="19"/>
      <c r="B140" s="20" t="s">
        <v>0</v>
      </c>
      <c r="C140" s="20" t="s">
        <v>9</v>
      </c>
      <c r="D140" s="16" t="s">
        <v>45</v>
      </c>
      <c r="E140" s="20" t="s">
        <v>159</v>
      </c>
      <c r="F140" s="16"/>
      <c r="G140" s="20"/>
      <c r="H140" s="21" t="s">
        <v>77</v>
      </c>
      <c r="I140" s="90">
        <f aca="true" t="shared" si="4" ref="I140:I145">I141</f>
        <v>0</v>
      </c>
    </row>
    <row r="141" spans="1:9" ht="25.5" hidden="1">
      <c r="A141" s="19"/>
      <c r="B141" s="20" t="s">
        <v>0</v>
      </c>
      <c r="C141" s="20" t="s">
        <v>9</v>
      </c>
      <c r="D141" s="16" t="s">
        <v>45</v>
      </c>
      <c r="E141" s="20" t="s">
        <v>236</v>
      </c>
      <c r="F141" s="16"/>
      <c r="G141" s="20"/>
      <c r="H141" s="21" t="s">
        <v>237</v>
      </c>
      <c r="I141" s="90">
        <f t="shared" si="4"/>
        <v>0</v>
      </c>
    </row>
    <row r="142" spans="1:9" ht="25.5" hidden="1">
      <c r="A142" s="19"/>
      <c r="B142" s="20" t="s">
        <v>0</v>
      </c>
      <c r="C142" s="20" t="s">
        <v>9</v>
      </c>
      <c r="D142" s="16" t="s">
        <v>45</v>
      </c>
      <c r="E142" s="20" t="s">
        <v>238</v>
      </c>
      <c r="F142" s="16"/>
      <c r="G142" s="20"/>
      <c r="H142" s="21" t="s">
        <v>239</v>
      </c>
      <c r="I142" s="90">
        <f t="shared" si="4"/>
        <v>0</v>
      </c>
    </row>
    <row r="143" spans="1:9" ht="25.5" hidden="1">
      <c r="A143" s="19"/>
      <c r="B143" s="20" t="s">
        <v>0</v>
      </c>
      <c r="C143" s="20" t="s">
        <v>9</v>
      </c>
      <c r="D143" s="16" t="s">
        <v>45</v>
      </c>
      <c r="E143" s="20" t="s">
        <v>240</v>
      </c>
      <c r="F143" s="16"/>
      <c r="G143" s="20"/>
      <c r="H143" s="21" t="s">
        <v>70</v>
      </c>
      <c r="I143" s="90">
        <f t="shared" si="4"/>
        <v>0</v>
      </c>
    </row>
    <row r="144" spans="1:9" ht="25.5" hidden="1">
      <c r="A144" s="19"/>
      <c r="B144" s="20" t="s">
        <v>0</v>
      </c>
      <c r="C144" s="20" t="s">
        <v>9</v>
      </c>
      <c r="D144" s="16" t="s">
        <v>45</v>
      </c>
      <c r="E144" s="20" t="s">
        <v>240</v>
      </c>
      <c r="F144" s="16" t="s">
        <v>35</v>
      </c>
      <c r="G144" s="20"/>
      <c r="H144" s="21" t="s">
        <v>205</v>
      </c>
      <c r="I144" s="90">
        <f t="shared" si="4"/>
        <v>0</v>
      </c>
    </row>
    <row r="145" spans="1:9" ht="25.5" hidden="1">
      <c r="A145" s="19"/>
      <c r="B145" s="20" t="s">
        <v>0</v>
      </c>
      <c r="C145" s="20" t="s">
        <v>9</v>
      </c>
      <c r="D145" s="16" t="s">
        <v>45</v>
      </c>
      <c r="E145" s="20" t="s">
        <v>240</v>
      </c>
      <c r="F145" s="16" t="s">
        <v>206</v>
      </c>
      <c r="G145" s="20"/>
      <c r="H145" s="21" t="s">
        <v>207</v>
      </c>
      <c r="I145" s="90">
        <f t="shared" si="4"/>
        <v>0</v>
      </c>
    </row>
    <row r="146" spans="1:9" ht="25.5" hidden="1">
      <c r="A146" s="19"/>
      <c r="B146" s="20" t="s">
        <v>0</v>
      </c>
      <c r="C146" s="20" t="s">
        <v>9</v>
      </c>
      <c r="D146" s="16" t="s">
        <v>45</v>
      </c>
      <c r="E146" s="20" t="s">
        <v>240</v>
      </c>
      <c r="F146" s="16" t="s">
        <v>208</v>
      </c>
      <c r="G146" s="20" t="s">
        <v>201</v>
      </c>
      <c r="H146" s="21" t="s">
        <v>209</v>
      </c>
      <c r="I146" s="90">
        <v>0</v>
      </c>
    </row>
    <row r="147" spans="1:9" ht="38.25">
      <c r="A147" s="19"/>
      <c r="B147" s="20" t="s">
        <v>0</v>
      </c>
      <c r="C147" s="20" t="s">
        <v>9</v>
      </c>
      <c r="D147" s="16" t="s">
        <v>45</v>
      </c>
      <c r="E147" s="20" t="s">
        <v>146</v>
      </c>
      <c r="F147" s="16"/>
      <c r="G147" s="20"/>
      <c r="H147" s="21" t="s">
        <v>111</v>
      </c>
      <c r="I147" s="89">
        <f>I148+I152</f>
        <v>40000</v>
      </c>
    </row>
    <row r="148" spans="1:9" ht="76.5">
      <c r="A148" s="19"/>
      <c r="B148" s="20" t="s">
        <v>0</v>
      </c>
      <c r="C148" s="20" t="s">
        <v>9</v>
      </c>
      <c r="D148" s="16" t="s">
        <v>45</v>
      </c>
      <c r="E148" s="20" t="s">
        <v>147</v>
      </c>
      <c r="F148" s="16"/>
      <c r="G148" s="20"/>
      <c r="H148" s="21" t="s">
        <v>148</v>
      </c>
      <c r="I148" s="89">
        <f>I149</f>
        <v>35000</v>
      </c>
    </row>
    <row r="149" spans="1:9" ht="38.25">
      <c r="A149" s="19"/>
      <c r="B149" s="20" t="s">
        <v>0</v>
      </c>
      <c r="C149" s="20" t="s">
        <v>9</v>
      </c>
      <c r="D149" s="16" t="s">
        <v>45</v>
      </c>
      <c r="E149" s="20" t="s">
        <v>149</v>
      </c>
      <c r="F149" s="16"/>
      <c r="G149" s="20"/>
      <c r="H149" s="21" t="s">
        <v>70</v>
      </c>
      <c r="I149" s="89">
        <f>I150</f>
        <v>35000</v>
      </c>
    </row>
    <row r="150" spans="1:9" ht="12.75">
      <c r="A150" s="19"/>
      <c r="B150" s="20" t="s">
        <v>0</v>
      </c>
      <c r="C150" s="20" t="s">
        <v>9</v>
      </c>
      <c r="D150" s="16" t="s">
        <v>45</v>
      </c>
      <c r="E150" s="20" t="s">
        <v>149</v>
      </c>
      <c r="F150" s="16" t="s">
        <v>37</v>
      </c>
      <c r="G150" s="20"/>
      <c r="H150" s="21" t="s">
        <v>36</v>
      </c>
      <c r="I150" s="89">
        <f>I151</f>
        <v>35000</v>
      </c>
    </row>
    <row r="151" spans="1:9" ht="51">
      <c r="A151" s="19"/>
      <c r="B151" s="20" t="s">
        <v>0</v>
      </c>
      <c r="C151" s="20" t="s">
        <v>9</v>
      </c>
      <c r="D151" s="16" t="s">
        <v>45</v>
      </c>
      <c r="E151" s="20" t="s">
        <v>149</v>
      </c>
      <c r="F151" s="16" t="s">
        <v>300</v>
      </c>
      <c r="G151" s="20" t="s">
        <v>210</v>
      </c>
      <c r="H151" s="21" t="s">
        <v>301</v>
      </c>
      <c r="I151" s="90">
        <v>35000</v>
      </c>
    </row>
    <row r="152" spans="1:9" ht="25.5">
      <c r="A152" s="19"/>
      <c r="B152" s="20" t="s">
        <v>0</v>
      </c>
      <c r="C152" s="20" t="s">
        <v>9</v>
      </c>
      <c r="D152" s="16" t="s">
        <v>45</v>
      </c>
      <c r="E152" s="20" t="s">
        <v>150</v>
      </c>
      <c r="F152" s="16"/>
      <c r="G152" s="20"/>
      <c r="H152" s="21" t="s">
        <v>151</v>
      </c>
      <c r="I152" s="89">
        <f>I153</f>
        <v>5000</v>
      </c>
    </row>
    <row r="153" spans="1:9" ht="38.25">
      <c r="A153" s="19"/>
      <c r="B153" s="20" t="s">
        <v>0</v>
      </c>
      <c r="C153" s="20" t="s">
        <v>9</v>
      </c>
      <c r="D153" s="16" t="s">
        <v>45</v>
      </c>
      <c r="E153" s="20" t="s">
        <v>152</v>
      </c>
      <c r="F153" s="16"/>
      <c r="G153" s="20"/>
      <c r="H153" s="21" t="s">
        <v>70</v>
      </c>
      <c r="I153" s="89">
        <f>I154</f>
        <v>5000</v>
      </c>
    </row>
    <row r="154" spans="1:9" ht="12.75">
      <c r="A154" s="19"/>
      <c r="B154" s="20" t="s">
        <v>0</v>
      </c>
      <c r="C154" s="20" t="s">
        <v>9</v>
      </c>
      <c r="D154" s="16" t="s">
        <v>45</v>
      </c>
      <c r="E154" s="20" t="s">
        <v>152</v>
      </c>
      <c r="F154" s="16" t="s">
        <v>37</v>
      </c>
      <c r="G154" s="20"/>
      <c r="H154" s="21" t="s">
        <v>36</v>
      </c>
      <c r="I154" s="89">
        <f>I155</f>
        <v>5000</v>
      </c>
    </row>
    <row r="155" spans="1:9" ht="51">
      <c r="A155" s="19"/>
      <c r="B155" s="20" t="s">
        <v>0</v>
      </c>
      <c r="C155" s="20" t="s">
        <v>9</v>
      </c>
      <c r="D155" s="16" t="s">
        <v>45</v>
      </c>
      <c r="E155" s="20" t="s">
        <v>152</v>
      </c>
      <c r="F155" s="16" t="s">
        <v>300</v>
      </c>
      <c r="G155" s="20" t="s">
        <v>210</v>
      </c>
      <c r="H155" s="21" t="s">
        <v>301</v>
      </c>
      <c r="I155" s="90">
        <v>5000</v>
      </c>
    </row>
    <row r="156" spans="1:15" s="62" customFormat="1" ht="12.75">
      <c r="A156" s="26"/>
      <c r="B156" s="33">
        <v>941</v>
      </c>
      <c r="C156" s="20" t="s">
        <v>16</v>
      </c>
      <c r="D156" s="16"/>
      <c r="E156" s="20"/>
      <c r="F156" s="16"/>
      <c r="G156" s="20"/>
      <c r="H156" s="21" t="s">
        <v>57</v>
      </c>
      <c r="I156" s="97">
        <f>I157+I195+I221+I262</f>
        <v>131758479.16</v>
      </c>
      <c r="J156" s="86"/>
      <c r="K156" s="86"/>
      <c r="L156" s="86"/>
      <c r="M156" s="86"/>
      <c r="N156" s="86"/>
      <c r="O156" s="86"/>
    </row>
    <row r="157" spans="1:15" s="63" customFormat="1" ht="12.75">
      <c r="A157" s="34"/>
      <c r="B157" s="33">
        <v>941</v>
      </c>
      <c r="C157" s="14" t="s">
        <v>16</v>
      </c>
      <c r="D157" s="15" t="s">
        <v>7</v>
      </c>
      <c r="E157" s="14"/>
      <c r="F157" s="15"/>
      <c r="G157" s="14"/>
      <c r="H157" s="17" t="s">
        <v>17</v>
      </c>
      <c r="I157" s="91">
        <f>I158+I175+I186</f>
        <v>108045289.64</v>
      </c>
      <c r="J157" s="88"/>
      <c r="K157" s="88"/>
      <c r="L157" s="88"/>
      <c r="M157" s="88"/>
      <c r="N157" s="88"/>
      <c r="O157" s="88"/>
    </row>
    <row r="158" spans="1:15" s="63" customFormat="1" ht="63.75">
      <c r="A158" s="19"/>
      <c r="B158" s="33">
        <v>941</v>
      </c>
      <c r="C158" s="20" t="s">
        <v>16</v>
      </c>
      <c r="D158" s="16" t="s">
        <v>7</v>
      </c>
      <c r="E158" s="20" t="s">
        <v>134</v>
      </c>
      <c r="F158" s="16"/>
      <c r="G158" s="20"/>
      <c r="H158" s="21" t="s">
        <v>73</v>
      </c>
      <c r="I158" s="89">
        <f>I159+I165</f>
        <v>106067826.39</v>
      </c>
      <c r="J158" s="88"/>
      <c r="K158" s="88"/>
      <c r="L158" s="88"/>
      <c r="M158" s="88"/>
      <c r="N158" s="88"/>
      <c r="O158" s="88"/>
    </row>
    <row r="159" spans="1:15" s="63" customFormat="1" ht="25.5">
      <c r="A159" s="19"/>
      <c r="B159" s="33">
        <v>941</v>
      </c>
      <c r="C159" s="20" t="s">
        <v>16</v>
      </c>
      <c r="D159" s="16" t="s">
        <v>7</v>
      </c>
      <c r="E159" s="20" t="s">
        <v>140</v>
      </c>
      <c r="F159" s="16"/>
      <c r="G159" s="20"/>
      <c r="H159" s="21" t="s">
        <v>241</v>
      </c>
      <c r="I159" s="90">
        <f>I160</f>
        <v>5000000</v>
      </c>
      <c r="J159" s="88"/>
      <c r="K159" s="88"/>
      <c r="L159" s="88"/>
      <c r="M159" s="88"/>
      <c r="N159" s="88"/>
      <c r="O159" s="88"/>
    </row>
    <row r="160" spans="1:15" s="63" customFormat="1" ht="51">
      <c r="A160" s="19"/>
      <c r="B160" s="33">
        <v>941</v>
      </c>
      <c r="C160" s="20" t="s">
        <v>16</v>
      </c>
      <c r="D160" s="16" t="s">
        <v>7</v>
      </c>
      <c r="E160" s="20" t="s">
        <v>242</v>
      </c>
      <c r="F160" s="16"/>
      <c r="G160" s="20"/>
      <c r="H160" s="21" t="s">
        <v>243</v>
      </c>
      <c r="I160" s="90">
        <f>I161</f>
        <v>5000000</v>
      </c>
      <c r="J160" s="88"/>
      <c r="K160" s="88"/>
      <c r="L160" s="88"/>
      <c r="M160" s="88"/>
      <c r="N160" s="88"/>
      <c r="O160" s="88"/>
    </row>
    <row r="161" spans="1:15" s="63" customFormat="1" ht="38.25">
      <c r="A161" s="19"/>
      <c r="B161" s="33">
        <v>941</v>
      </c>
      <c r="C161" s="20" t="s">
        <v>16</v>
      </c>
      <c r="D161" s="16" t="s">
        <v>7</v>
      </c>
      <c r="E161" s="20" t="s">
        <v>244</v>
      </c>
      <c r="F161" s="16"/>
      <c r="G161" s="20"/>
      <c r="H161" s="21" t="s">
        <v>70</v>
      </c>
      <c r="I161" s="90">
        <f>I162</f>
        <v>5000000</v>
      </c>
      <c r="J161" s="88"/>
      <c r="K161" s="88"/>
      <c r="L161" s="88"/>
      <c r="M161" s="88"/>
      <c r="N161" s="88"/>
      <c r="O161" s="88"/>
    </row>
    <row r="162" spans="1:15" s="63" customFormat="1" ht="25.5">
      <c r="A162" s="19"/>
      <c r="B162" s="33">
        <v>941</v>
      </c>
      <c r="C162" s="20" t="s">
        <v>16</v>
      </c>
      <c r="D162" s="16" t="s">
        <v>7</v>
      </c>
      <c r="E162" s="20" t="s">
        <v>244</v>
      </c>
      <c r="F162" s="16" t="s">
        <v>35</v>
      </c>
      <c r="G162" s="20"/>
      <c r="H162" s="21" t="s">
        <v>205</v>
      </c>
      <c r="I162" s="90">
        <f>I163</f>
        <v>5000000</v>
      </c>
      <c r="J162" s="88"/>
      <c r="K162" s="88"/>
      <c r="L162" s="88"/>
      <c r="M162" s="88"/>
      <c r="N162" s="88"/>
      <c r="O162" s="88"/>
    </row>
    <row r="163" spans="1:15" s="63" customFormat="1" ht="25.5">
      <c r="A163" s="19"/>
      <c r="B163" s="33">
        <v>941</v>
      </c>
      <c r="C163" s="20" t="s">
        <v>16</v>
      </c>
      <c r="D163" s="16" t="s">
        <v>7</v>
      </c>
      <c r="E163" s="20" t="s">
        <v>244</v>
      </c>
      <c r="F163" s="16" t="s">
        <v>206</v>
      </c>
      <c r="G163" s="20"/>
      <c r="H163" s="21" t="s">
        <v>207</v>
      </c>
      <c r="I163" s="90">
        <f>I164</f>
        <v>5000000</v>
      </c>
      <c r="J163" s="88"/>
      <c r="K163" s="88"/>
      <c r="L163" s="88"/>
      <c r="M163" s="88"/>
      <c r="N163" s="88"/>
      <c r="O163" s="88"/>
    </row>
    <row r="164" spans="1:15" s="63" customFormat="1" ht="25.5">
      <c r="A164" s="19"/>
      <c r="B164" s="33">
        <v>941</v>
      </c>
      <c r="C164" s="20" t="s">
        <v>16</v>
      </c>
      <c r="D164" s="16" t="s">
        <v>7</v>
      </c>
      <c r="E164" s="20" t="s">
        <v>244</v>
      </c>
      <c r="F164" s="16" t="s">
        <v>208</v>
      </c>
      <c r="G164" s="20" t="s">
        <v>201</v>
      </c>
      <c r="H164" s="21" t="s">
        <v>209</v>
      </c>
      <c r="I164" s="90">
        <f>1000000+4000000</f>
        <v>5000000</v>
      </c>
      <c r="J164" s="88"/>
      <c r="K164" s="88"/>
      <c r="L164" s="88"/>
      <c r="M164" s="88"/>
      <c r="N164" s="88"/>
      <c r="O164" s="88"/>
    </row>
    <row r="165" spans="1:15" s="63" customFormat="1" ht="25.5">
      <c r="A165" s="26"/>
      <c r="B165" s="33">
        <v>941</v>
      </c>
      <c r="C165" s="20" t="s">
        <v>16</v>
      </c>
      <c r="D165" s="16" t="s">
        <v>7</v>
      </c>
      <c r="E165" s="20" t="s">
        <v>153</v>
      </c>
      <c r="F165" s="24"/>
      <c r="G165" s="11"/>
      <c r="H165" s="21" t="s">
        <v>113</v>
      </c>
      <c r="I165" s="89">
        <f>I166</f>
        <v>101067826.39</v>
      </c>
      <c r="J165" s="88"/>
      <c r="K165" s="88"/>
      <c r="L165" s="88"/>
      <c r="M165" s="88"/>
      <c r="N165" s="88"/>
      <c r="O165" s="88"/>
    </row>
    <row r="166" spans="1:15" s="63" customFormat="1" ht="25.5">
      <c r="A166" s="35"/>
      <c r="B166" s="33">
        <v>941</v>
      </c>
      <c r="C166" s="20" t="s">
        <v>16</v>
      </c>
      <c r="D166" s="16" t="s">
        <v>7</v>
      </c>
      <c r="E166" s="20" t="s">
        <v>154</v>
      </c>
      <c r="F166" s="16"/>
      <c r="G166" s="20"/>
      <c r="H166" s="21" t="s">
        <v>155</v>
      </c>
      <c r="I166" s="89">
        <f>I167</f>
        <v>101067826.39</v>
      </c>
      <c r="J166" s="88"/>
      <c r="K166" s="88"/>
      <c r="L166" s="88"/>
      <c r="M166" s="88"/>
      <c r="N166" s="88"/>
      <c r="O166" s="88"/>
    </row>
    <row r="167" spans="1:15" s="63" customFormat="1" ht="38.25">
      <c r="A167" s="26"/>
      <c r="B167" s="33">
        <v>941</v>
      </c>
      <c r="C167" s="20" t="s">
        <v>16</v>
      </c>
      <c r="D167" s="16" t="s">
        <v>7</v>
      </c>
      <c r="E167" s="20" t="s">
        <v>156</v>
      </c>
      <c r="F167" s="16"/>
      <c r="G167" s="20"/>
      <c r="H167" s="21" t="s">
        <v>70</v>
      </c>
      <c r="I167" s="89">
        <f>I168+I184</f>
        <v>101067826.39</v>
      </c>
      <c r="J167" s="88"/>
      <c r="K167" s="88"/>
      <c r="L167" s="88"/>
      <c r="M167" s="88"/>
      <c r="N167" s="88"/>
      <c r="O167" s="88"/>
    </row>
    <row r="168" spans="1:15" s="63" customFormat="1" ht="25.5">
      <c r="A168" s="19"/>
      <c r="B168" s="33">
        <v>941</v>
      </c>
      <c r="C168" s="20" t="s">
        <v>16</v>
      </c>
      <c r="D168" s="16" t="s">
        <v>7</v>
      </c>
      <c r="E168" s="20" t="s">
        <v>156</v>
      </c>
      <c r="F168" s="16" t="s">
        <v>35</v>
      </c>
      <c r="G168" s="20"/>
      <c r="H168" s="21" t="s">
        <v>205</v>
      </c>
      <c r="I168" s="89">
        <f>I169</f>
        <v>52567826.39</v>
      </c>
      <c r="J168" s="88"/>
      <c r="K168" s="88"/>
      <c r="L168" s="88"/>
      <c r="M168" s="88"/>
      <c r="N168" s="88"/>
      <c r="O168" s="88"/>
    </row>
    <row r="169" spans="1:15" s="63" customFormat="1" ht="25.5">
      <c r="A169" s="19"/>
      <c r="B169" s="33">
        <v>941</v>
      </c>
      <c r="C169" s="20" t="s">
        <v>16</v>
      </c>
      <c r="D169" s="16" t="s">
        <v>7</v>
      </c>
      <c r="E169" s="20" t="s">
        <v>156</v>
      </c>
      <c r="F169" s="16" t="s">
        <v>206</v>
      </c>
      <c r="G169" s="20"/>
      <c r="H169" s="21" t="s">
        <v>207</v>
      </c>
      <c r="I169" s="90">
        <f>I170+I182+I183</f>
        <v>52567826.39</v>
      </c>
      <c r="J169" s="88"/>
      <c r="K169" s="88"/>
      <c r="L169" s="88"/>
      <c r="M169" s="88"/>
      <c r="N169" s="88"/>
      <c r="O169" s="88"/>
    </row>
    <row r="170" spans="1:15" s="63" customFormat="1" ht="38.25">
      <c r="A170" s="19"/>
      <c r="B170" s="33">
        <v>941</v>
      </c>
      <c r="C170" s="20" t="s">
        <v>16</v>
      </c>
      <c r="D170" s="16" t="s">
        <v>7</v>
      </c>
      <c r="E170" s="20" t="s">
        <v>156</v>
      </c>
      <c r="F170" s="16" t="s">
        <v>245</v>
      </c>
      <c r="G170" s="20" t="s">
        <v>235</v>
      </c>
      <c r="H170" s="21" t="s">
        <v>246</v>
      </c>
      <c r="I170" s="90">
        <f>30200000+22988092.98+14376230+27400000+4803503.41-48500000</f>
        <v>51267826.39</v>
      </c>
      <c r="J170" s="88"/>
      <c r="K170" s="88"/>
      <c r="L170" s="88"/>
      <c r="M170" s="88"/>
      <c r="N170" s="88"/>
      <c r="O170" s="88"/>
    </row>
    <row r="171" spans="1:15" s="63" customFormat="1" ht="25.5" hidden="1">
      <c r="A171" s="19"/>
      <c r="B171" s="33">
        <v>941</v>
      </c>
      <c r="C171" s="20" t="s">
        <v>16</v>
      </c>
      <c r="D171" s="16" t="s">
        <v>7</v>
      </c>
      <c r="E171" s="20" t="s">
        <v>156</v>
      </c>
      <c r="F171" s="16" t="s">
        <v>245</v>
      </c>
      <c r="G171" s="20" t="s">
        <v>213</v>
      </c>
      <c r="H171" s="21" t="s">
        <v>246</v>
      </c>
      <c r="I171" s="90">
        <v>0</v>
      </c>
      <c r="J171" s="88"/>
      <c r="K171" s="88"/>
      <c r="L171" s="88"/>
      <c r="M171" s="88"/>
      <c r="N171" s="88"/>
      <c r="O171" s="88"/>
    </row>
    <row r="172" spans="1:15" s="63" customFormat="1" ht="25.5" hidden="1">
      <c r="A172" s="74"/>
      <c r="B172" s="33">
        <v>941</v>
      </c>
      <c r="C172" s="20" t="s">
        <v>16</v>
      </c>
      <c r="D172" s="16" t="s">
        <v>7</v>
      </c>
      <c r="E172" s="20" t="s">
        <v>156</v>
      </c>
      <c r="F172" s="16" t="s">
        <v>208</v>
      </c>
      <c r="G172" s="20" t="s">
        <v>235</v>
      </c>
      <c r="H172" s="21" t="s">
        <v>209</v>
      </c>
      <c r="I172" s="98">
        <v>0</v>
      </c>
      <c r="J172" s="88"/>
      <c r="K172" s="88"/>
      <c r="L172" s="88"/>
      <c r="M172" s="88"/>
      <c r="N172" s="88"/>
      <c r="O172" s="88"/>
    </row>
    <row r="173" spans="1:15" s="63" customFormat="1" ht="25.5" hidden="1">
      <c r="A173" s="74"/>
      <c r="B173" s="33">
        <v>941</v>
      </c>
      <c r="C173" s="20" t="s">
        <v>16</v>
      </c>
      <c r="D173" s="16" t="s">
        <v>7</v>
      </c>
      <c r="E173" s="20" t="s">
        <v>156</v>
      </c>
      <c r="F173" s="16" t="s">
        <v>208</v>
      </c>
      <c r="G173" s="20" t="s">
        <v>201</v>
      </c>
      <c r="H173" s="21" t="s">
        <v>209</v>
      </c>
      <c r="I173" s="98">
        <v>0</v>
      </c>
      <c r="J173" s="88"/>
      <c r="K173" s="88"/>
      <c r="L173" s="88"/>
      <c r="M173" s="88"/>
      <c r="N173" s="88"/>
      <c r="O173" s="88"/>
    </row>
    <row r="174" spans="1:15" s="63" customFormat="1" ht="25.5" hidden="1">
      <c r="A174" s="19"/>
      <c r="B174" s="33">
        <v>941</v>
      </c>
      <c r="C174" s="20" t="s">
        <v>16</v>
      </c>
      <c r="D174" s="16" t="s">
        <v>7</v>
      </c>
      <c r="E174" s="20" t="s">
        <v>156</v>
      </c>
      <c r="F174" s="16" t="s">
        <v>208</v>
      </c>
      <c r="G174" s="20" t="s">
        <v>213</v>
      </c>
      <c r="H174" s="21" t="s">
        <v>209</v>
      </c>
      <c r="I174" s="90">
        <v>0</v>
      </c>
      <c r="J174" s="88"/>
      <c r="K174" s="88"/>
      <c r="L174" s="88"/>
      <c r="M174" s="88"/>
      <c r="N174" s="88"/>
      <c r="O174" s="88"/>
    </row>
    <row r="175" spans="1:15" s="63" customFormat="1" ht="25.5" hidden="1">
      <c r="A175" s="19"/>
      <c r="B175" s="33">
        <v>941</v>
      </c>
      <c r="C175" s="20" t="s">
        <v>16</v>
      </c>
      <c r="D175" s="16" t="s">
        <v>7</v>
      </c>
      <c r="E175" s="20" t="s">
        <v>159</v>
      </c>
      <c r="F175" s="16"/>
      <c r="G175" s="20"/>
      <c r="H175" s="21" t="s">
        <v>77</v>
      </c>
      <c r="I175" s="89">
        <f aca="true" t="shared" si="5" ref="I175:I180">I176</f>
        <v>0</v>
      </c>
      <c r="J175" s="88"/>
      <c r="K175" s="88"/>
      <c r="L175" s="88"/>
      <c r="M175" s="88"/>
      <c r="N175" s="88"/>
      <c r="O175" s="88"/>
    </row>
    <row r="176" spans="1:15" s="63" customFormat="1" ht="25.5" hidden="1">
      <c r="A176" s="19"/>
      <c r="B176" s="33">
        <v>941</v>
      </c>
      <c r="C176" s="20" t="s">
        <v>16</v>
      </c>
      <c r="D176" s="16" t="s">
        <v>7</v>
      </c>
      <c r="E176" s="20" t="s">
        <v>160</v>
      </c>
      <c r="F176" s="16"/>
      <c r="G176" s="20"/>
      <c r="H176" s="21" t="s">
        <v>184</v>
      </c>
      <c r="I176" s="89">
        <f t="shared" si="5"/>
        <v>0</v>
      </c>
      <c r="J176" s="88"/>
      <c r="K176" s="88"/>
      <c r="L176" s="88"/>
      <c r="M176" s="88"/>
      <c r="N176" s="88"/>
      <c r="O176" s="88"/>
    </row>
    <row r="177" spans="1:15" s="63" customFormat="1" ht="25.5" hidden="1">
      <c r="A177" s="19"/>
      <c r="B177" s="33">
        <v>941</v>
      </c>
      <c r="C177" s="20" t="s">
        <v>16</v>
      </c>
      <c r="D177" s="16" t="s">
        <v>7</v>
      </c>
      <c r="E177" s="20" t="s">
        <v>161</v>
      </c>
      <c r="F177" s="16"/>
      <c r="G177" s="20"/>
      <c r="H177" s="21" t="s">
        <v>162</v>
      </c>
      <c r="I177" s="89">
        <f t="shared" si="5"/>
        <v>0</v>
      </c>
      <c r="J177" s="88"/>
      <c r="K177" s="88"/>
      <c r="L177" s="88"/>
      <c r="M177" s="88"/>
      <c r="N177" s="88"/>
      <c r="O177" s="88"/>
    </row>
    <row r="178" spans="1:15" s="63" customFormat="1" ht="25.5" hidden="1">
      <c r="A178" s="19"/>
      <c r="B178" s="33">
        <v>941</v>
      </c>
      <c r="C178" s="20" t="s">
        <v>16</v>
      </c>
      <c r="D178" s="16" t="s">
        <v>7</v>
      </c>
      <c r="E178" s="20" t="s">
        <v>163</v>
      </c>
      <c r="F178" s="16"/>
      <c r="G178" s="20"/>
      <c r="H178" s="21" t="s">
        <v>70</v>
      </c>
      <c r="I178" s="89">
        <f t="shared" si="5"/>
        <v>0</v>
      </c>
      <c r="J178" s="88"/>
      <c r="K178" s="88"/>
      <c r="L178" s="88"/>
      <c r="M178" s="88"/>
      <c r="N178" s="88"/>
      <c r="O178" s="88"/>
    </row>
    <row r="179" spans="1:9" ht="25.5" hidden="1">
      <c r="A179" s="40"/>
      <c r="B179" s="16" t="s">
        <v>0</v>
      </c>
      <c r="C179" s="20" t="s">
        <v>16</v>
      </c>
      <c r="D179" s="16" t="s">
        <v>7</v>
      </c>
      <c r="E179" s="20" t="s">
        <v>163</v>
      </c>
      <c r="F179" s="16" t="s">
        <v>35</v>
      </c>
      <c r="G179" s="20"/>
      <c r="H179" s="21" t="s">
        <v>205</v>
      </c>
      <c r="I179" s="89">
        <f t="shared" si="5"/>
        <v>0</v>
      </c>
    </row>
    <row r="180" spans="1:9" ht="25.5" hidden="1">
      <c r="A180" s="19"/>
      <c r="B180" s="16" t="s">
        <v>0</v>
      </c>
      <c r="C180" s="20" t="s">
        <v>16</v>
      </c>
      <c r="D180" s="16" t="s">
        <v>7</v>
      </c>
      <c r="E180" s="20" t="s">
        <v>163</v>
      </c>
      <c r="F180" s="16" t="s">
        <v>206</v>
      </c>
      <c r="G180" s="20"/>
      <c r="H180" s="21" t="s">
        <v>207</v>
      </c>
      <c r="I180" s="90">
        <f t="shared" si="5"/>
        <v>0</v>
      </c>
    </row>
    <row r="181" spans="1:9" ht="25.5" hidden="1">
      <c r="A181" s="19"/>
      <c r="B181" s="16" t="s">
        <v>0</v>
      </c>
      <c r="C181" s="20" t="s">
        <v>16</v>
      </c>
      <c r="D181" s="16" t="s">
        <v>7</v>
      </c>
      <c r="E181" s="20" t="s">
        <v>163</v>
      </c>
      <c r="F181" s="16" t="s">
        <v>208</v>
      </c>
      <c r="G181" s="20" t="s">
        <v>201</v>
      </c>
      <c r="H181" s="21" t="s">
        <v>209</v>
      </c>
      <c r="I181" s="90">
        <v>0</v>
      </c>
    </row>
    <row r="182" spans="1:15" s="63" customFormat="1" ht="38.25">
      <c r="A182" s="19"/>
      <c r="B182" s="33">
        <v>941</v>
      </c>
      <c r="C182" s="20" t="s">
        <v>16</v>
      </c>
      <c r="D182" s="16" t="s">
        <v>7</v>
      </c>
      <c r="E182" s="20" t="s">
        <v>156</v>
      </c>
      <c r="F182" s="16" t="s">
        <v>208</v>
      </c>
      <c r="G182" s="20" t="s">
        <v>235</v>
      </c>
      <c r="H182" s="21" t="s">
        <v>246</v>
      </c>
      <c r="I182" s="90">
        <v>1000000</v>
      </c>
      <c r="J182" s="88"/>
      <c r="K182" s="88"/>
      <c r="L182" s="88"/>
      <c r="M182" s="88"/>
      <c r="N182" s="88"/>
      <c r="O182" s="88"/>
    </row>
    <row r="183" spans="1:15" s="63" customFormat="1" ht="25.5">
      <c r="A183" s="19"/>
      <c r="B183" s="33">
        <v>941</v>
      </c>
      <c r="C183" s="20" t="s">
        <v>16</v>
      </c>
      <c r="D183" s="16" t="s">
        <v>7</v>
      </c>
      <c r="E183" s="20" t="s">
        <v>156</v>
      </c>
      <c r="F183" s="16" t="s">
        <v>208</v>
      </c>
      <c r="G183" s="20" t="s">
        <v>213</v>
      </c>
      <c r="H183" s="21" t="s">
        <v>209</v>
      </c>
      <c r="I183" s="90">
        <v>300000</v>
      </c>
      <c r="J183" s="88"/>
      <c r="K183" s="88"/>
      <c r="L183" s="88"/>
      <c r="M183" s="88"/>
      <c r="N183" s="88"/>
      <c r="O183" s="88"/>
    </row>
    <row r="184" spans="1:15" s="63" customFormat="1" ht="12.75">
      <c r="A184" s="74"/>
      <c r="B184" s="33">
        <v>941</v>
      </c>
      <c r="C184" s="20" t="s">
        <v>16</v>
      </c>
      <c r="D184" s="16" t="s">
        <v>7</v>
      </c>
      <c r="E184" s="20" t="s">
        <v>156</v>
      </c>
      <c r="F184" s="16" t="s">
        <v>37</v>
      </c>
      <c r="G184" s="20"/>
      <c r="H184" s="21" t="s">
        <v>36</v>
      </c>
      <c r="I184" s="98">
        <f>I185</f>
        <v>48500000</v>
      </c>
      <c r="J184" s="88"/>
      <c r="K184" s="88"/>
      <c r="L184" s="88"/>
      <c r="M184" s="88"/>
      <c r="N184" s="88"/>
      <c r="O184" s="88"/>
    </row>
    <row r="185" spans="1:15" s="63" customFormat="1" ht="51">
      <c r="A185" s="74"/>
      <c r="B185" s="33">
        <v>941</v>
      </c>
      <c r="C185" s="20" t="s">
        <v>16</v>
      </c>
      <c r="D185" s="16" t="s">
        <v>7</v>
      </c>
      <c r="E185" s="20" t="s">
        <v>156</v>
      </c>
      <c r="F185" s="16" t="s">
        <v>300</v>
      </c>
      <c r="G185" s="20" t="s">
        <v>210</v>
      </c>
      <c r="H185" s="21" t="s">
        <v>301</v>
      </c>
      <c r="I185" s="98">
        <v>48500000</v>
      </c>
      <c r="J185" s="88"/>
      <c r="K185" s="88"/>
      <c r="L185" s="88"/>
      <c r="M185" s="88"/>
      <c r="N185" s="88"/>
      <c r="O185" s="88"/>
    </row>
    <row r="186" spans="1:15" s="63" customFormat="1" ht="12.75">
      <c r="A186" s="13"/>
      <c r="B186" s="20">
        <v>941</v>
      </c>
      <c r="C186" s="20" t="s">
        <v>16</v>
      </c>
      <c r="D186" s="16" t="s">
        <v>7</v>
      </c>
      <c r="E186" s="20" t="s">
        <v>117</v>
      </c>
      <c r="F186" s="16"/>
      <c r="G186" s="20"/>
      <c r="H186" s="21" t="s">
        <v>46</v>
      </c>
      <c r="I186" s="89">
        <f aca="true" t="shared" si="6" ref="I186:I191">I187</f>
        <v>1977463.2500000007</v>
      </c>
      <c r="J186" s="88"/>
      <c r="K186" s="88"/>
      <c r="L186" s="88"/>
      <c r="M186" s="88"/>
      <c r="N186" s="88"/>
      <c r="O186" s="88"/>
    </row>
    <row r="187" spans="1:15" s="63" customFormat="1" ht="12.75">
      <c r="A187" s="13"/>
      <c r="B187" s="20">
        <v>941</v>
      </c>
      <c r="C187" s="20" t="s">
        <v>16</v>
      </c>
      <c r="D187" s="16" t="s">
        <v>7</v>
      </c>
      <c r="E187" s="20" t="s">
        <v>117</v>
      </c>
      <c r="F187" s="16"/>
      <c r="G187" s="20"/>
      <c r="H187" s="21" t="s">
        <v>46</v>
      </c>
      <c r="I187" s="89">
        <f t="shared" si="6"/>
        <v>1977463.2500000007</v>
      </c>
      <c r="J187" s="88"/>
      <c r="K187" s="88"/>
      <c r="L187" s="88"/>
      <c r="M187" s="88"/>
      <c r="N187" s="88"/>
      <c r="O187" s="88"/>
    </row>
    <row r="188" spans="1:15" s="63" customFormat="1" ht="25.5" customHeight="1">
      <c r="A188" s="13"/>
      <c r="B188" s="20">
        <v>941</v>
      </c>
      <c r="C188" s="20" t="s">
        <v>16</v>
      </c>
      <c r="D188" s="16" t="s">
        <v>7</v>
      </c>
      <c r="E188" s="20" t="s">
        <v>117</v>
      </c>
      <c r="F188" s="16"/>
      <c r="G188" s="20"/>
      <c r="H188" s="21" t="s">
        <v>46</v>
      </c>
      <c r="I188" s="89">
        <f t="shared" si="6"/>
        <v>1977463.2500000007</v>
      </c>
      <c r="J188" s="88"/>
      <c r="K188" s="88"/>
      <c r="L188" s="88"/>
      <c r="M188" s="88"/>
      <c r="N188" s="88"/>
      <c r="O188" s="88"/>
    </row>
    <row r="189" spans="1:15" s="63" customFormat="1" ht="25.5">
      <c r="A189" s="26"/>
      <c r="B189" s="33">
        <v>941</v>
      </c>
      <c r="C189" s="20" t="s">
        <v>16</v>
      </c>
      <c r="D189" s="16" t="s">
        <v>7</v>
      </c>
      <c r="E189" s="20" t="s">
        <v>157</v>
      </c>
      <c r="F189" s="16"/>
      <c r="G189" s="20"/>
      <c r="H189" s="21" t="s">
        <v>158</v>
      </c>
      <c r="I189" s="89">
        <f>I190+I193</f>
        <v>1977463.2500000007</v>
      </c>
      <c r="J189" s="88"/>
      <c r="K189" s="88"/>
      <c r="L189" s="88"/>
      <c r="M189" s="88"/>
      <c r="N189" s="88"/>
      <c r="O189" s="88"/>
    </row>
    <row r="190" spans="1:15" s="63" customFormat="1" ht="25.5">
      <c r="A190" s="19"/>
      <c r="B190" s="33">
        <v>941</v>
      </c>
      <c r="C190" s="20" t="s">
        <v>16</v>
      </c>
      <c r="D190" s="16" t="s">
        <v>7</v>
      </c>
      <c r="E190" s="20" t="s">
        <v>157</v>
      </c>
      <c r="F190" s="16" t="s">
        <v>35</v>
      </c>
      <c r="G190" s="20"/>
      <c r="H190" s="21" t="s">
        <v>205</v>
      </c>
      <c r="I190" s="89">
        <f t="shared" si="6"/>
        <v>595299.24</v>
      </c>
      <c r="J190" s="88"/>
      <c r="K190" s="88"/>
      <c r="L190" s="88"/>
      <c r="M190" s="88"/>
      <c r="N190" s="88"/>
      <c r="O190" s="88"/>
    </row>
    <row r="191" spans="1:15" s="63" customFormat="1" ht="25.5">
      <c r="A191" s="19"/>
      <c r="B191" s="33">
        <v>941</v>
      </c>
      <c r="C191" s="20" t="s">
        <v>16</v>
      </c>
      <c r="D191" s="16" t="s">
        <v>7</v>
      </c>
      <c r="E191" s="20" t="s">
        <v>157</v>
      </c>
      <c r="F191" s="16" t="s">
        <v>206</v>
      </c>
      <c r="G191" s="20"/>
      <c r="H191" s="21" t="s">
        <v>207</v>
      </c>
      <c r="I191" s="90">
        <f t="shared" si="6"/>
        <v>595299.24</v>
      </c>
      <c r="J191" s="88"/>
      <c r="K191" s="88"/>
      <c r="L191" s="88"/>
      <c r="M191" s="88"/>
      <c r="N191" s="88"/>
      <c r="O191" s="88"/>
    </row>
    <row r="192" spans="1:15" s="63" customFormat="1" ht="25.5">
      <c r="A192" s="19"/>
      <c r="B192" s="33">
        <v>941</v>
      </c>
      <c r="C192" s="20" t="s">
        <v>16</v>
      </c>
      <c r="D192" s="16" t="s">
        <v>7</v>
      </c>
      <c r="E192" s="20" t="s">
        <v>157</v>
      </c>
      <c r="F192" s="16" t="s">
        <v>208</v>
      </c>
      <c r="G192" s="20" t="s">
        <v>235</v>
      </c>
      <c r="H192" s="21" t="s">
        <v>209</v>
      </c>
      <c r="I192" s="90">
        <v>595299.24</v>
      </c>
      <c r="J192" s="88"/>
      <c r="K192" s="88"/>
      <c r="L192" s="88"/>
      <c r="M192" s="88"/>
      <c r="N192" s="88"/>
      <c r="O192" s="88"/>
    </row>
    <row r="193" spans="1:15" s="63" customFormat="1" ht="38.25">
      <c r="A193" s="19"/>
      <c r="B193" s="33">
        <v>941</v>
      </c>
      <c r="C193" s="20" t="s">
        <v>16</v>
      </c>
      <c r="D193" s="16" t="s">
        <v>7</v>
      </c>
      <c r="E193" s="20" t="s">
        <v>157</v>
      </c>
      <c r="F193" s="16" t="s">
        <v>247</v>
      </c>
      <c r="G193" s="20"/>
      <c r="H193" s="21" t="s">
        <v>248</v>
      </c>
      <c r="I193" s="90">
        <f>I194</f>
        <v>1382164.0100000007</v>
      </c>
      <c r="J193" s="88"/>
      <c r="K193" s="88"/>
      <c r="L193" s="88"/>
      <c r="M193" s="88"/>
      <c r="N193" s="88"/>
      <c r="O193" s="88"/>
    </row>
    <row r="194" spans="1:15" s="63" customFormat="1" ht="89.25">
      <c r="A194" s="19"/>
      <c r="B194" s="33">
        <v>941</v>
      </c>
      <c r="C194" s="20" t="s">
        <v>16</v>
      </c>
      <c r="D194" s="16" t="s">
        <v>7</v>
      </c>
      <c r="E194" s="20" t="s">
        <v>157</v>
      </c>
      <c r="F194" s="16" t="s">
        <v>302</v>
      </c>
      <c r="G194" s="20" t="s">
        <v>210</v>
      </c>
      <c r="H194" s="21" t="s">
        <v>303</v>
      </c>
      <c r="I194" s="90">
        <f>28820406.21+5643090.72-27438242.2-5643090.72</f>
        <v>1382164.0100000007</v>
      </c>
      <c r="J194" s="88"/>
      <c r="K194" s="88"/>
      <c r="L194" s="88"/>
      <c r="M194" s="88"/>
      <c r="N194" s="88"/>
      <c r="O194" s="88"/>
    </row>
    <row r="195" spans="1:15" s="62" customFormat="1" ht="12.75">
      <c r="A195" s="19"/>
      <c r="B195" s="33">
        <v>941</v>
      </c>
      <c r="C195" s="14" t="s">
        <v>16</v>
      </c>
      <c r="D195" s="15" t="s">
        <v>12</v>
      </c>
      <c r="E195" s="20"/>
      <c r="F195" s="16"/>
      <c r="G195" s="20"/>
      <c r="H195" s="17" t="s">
        <v>100</v>
      </c>
      <c r="I195" s="89">
        <f>I196</f>
        <v>826295.72</v>
      </c>
      <c r="J195" s="86"/>
      <c r="K195" s="86"/>
      <c r="L195" s="86"/>
      <c r="M195" s="86"/>
      <c r="N195" s="86"/>
      <c r="O195" s="86"/>
    </row>
    <row r="196" spans="1:15" s="62" customFormat="1" ht="51">
      <c r="A196" s="19"/>
      <c r="B196" s="20">
        <v>941</v>
      </c>
      <c r="C196" s="20" t="s">
        <v>16</v>
      </c>
      <c r="D196" s="16" t="s">
        <v>12</v>
      </c>
      <c r="E196" s="20" t="s">
        <v>164</v>
      </c>
      <c r="F196" s="16"/>
      <c r="G196" s="20"/>
      <c r="H196" s="21" t="s">
        <v>99</v>
      </c>
      <c r="I196" s="89">
        <f>I197</f>
        <v>826295.72</v>
      </c>
      <c r="J196" s="86"/>
      <c r="K196" s="86"/>
      <c r="L196" s="86"/>
      <c r="M196" s="86"/>
      <c r="N196" s="86"/>
      <c r="O196" s="86"/>
    </row>
    <row r="197" spans="1:15" s="62" customFormat="1" ht="38.25">
      <c r="A197" s="19"/>
      <c r="B197" s="20">
        <v>941</v>
      </c>
      <c r="C197" s="20" t="s">
        <v>16</v>
      </c>
      <c r="D197" s="16" t="s">
        <v>12</v>
      </c>
      <c r="E197" s="20" t="s">
        <v>165</v>
      </c>
      <c r="F197" s="16"/>
      <c r="G197" s="20"/>
      <c r="H197" s="21" t="s">
        <v>249</v>
      </c>
      <c r="I197" s="89">
        <f>I198+I205+I214</f>
        <v>826295.72</v>
      </c>
      <c r="J197" s="86"/>
      <c r="K197" s="86"/>
      <c r="L197" s="86"/>
      <c r="M197" s="86"/>
      <c r="N197" s="86"/>
      <c r="O197" s="86"/>
    </row>
    <row r="198" spans="1:15" s="62" customFormat="1" ht="25.5">
      <c r="A198" s="19"/>
      <c r="B198" s="20">
        <v>941</v>
      </c>
      <c r="C198" s="20" t="s">
        <v>16</v>
      </c>
      <c r="D198" s="16" t="s">
        <v>12</v>
      </c>
      <c r="E198" s="20" t="s">
        <v>167</v>
      </c>
      <c r="F198" s="16"/>
      <c r="G198" s="20"/>
      <c r="H198" s="21" t="s">
        <v>166</v>
      </c>
      <c r="I198" s="89">
        <f>I199</f>
        <v>676295.72</v>
      </c>
      <c r="J198" s="86"/>
      <c r="K198" s="86"/>
      <c r="L198" s="86"/>
      <c r="M198" s="86"/>
      <c r="N198" s="86"/>
      <c r="O198" s="86"/>
    </row>
    <row r="199" spans="1:15" s="62" customFormat="1" ht="38.25">
      <c r="A199" s="19"/>
      <c r="B199" s="33">
        <v>941</v>
      </c>
      <c r="C199" s="20" t="s">
        <v>16</v>
      </c>
      <c r="D199" s="16" t="s">
        <v>12</v>
      </c>
      <c r="E199" s="20" t="s">
        <v>168</v>
      </c>
      <c r="F199" s="16"/>
      <c r="G199" s="20"/>
      <c r="H199" s="21" t="s">
        <v>70</v>
      </c>
      <c r="I199" s="89">
        <f>I203+I200</f>
        <v>676295.72</v>
      </c>
      <c r="J199" s="86"/>
      <c r="K199" s="86"/>
      <c r="L199" s="86"/>
      <c r="M199" s="86"/>
      <c r="N199" s="86"/>
      <c r="O199" s="86"/>
    </row>
    <row r="200" spans="1:15" s="62" customFormat="1" ht="25.5">
      <c r="A200" s="74"/>
      <c r="B200" s="33">
        <v>941</v>
      </c>
      <c r="C200" s="20" t="s">
        <v>16</v>
      </c>
      <c r="D200" s="16" t="s">
        <v>12</v>
      </c>
      <c r="E200" s="20" t="s">
        <v>168</v>
      </c>
      <c r="F200" s="76" t="s">
        <v>35</v>
      </c>
      <c r="G200" s="75"/>
      <c r="H200" s="21" t="s">
        <v>205</v>
      </c>
      <c r="I200" s="98">
        <f>I201</f>
        <v>326295.72</v>
      </c>
      <c r="J200" s="86"/>
      <c r="K200" s="86"/>
      <c r="L200" s="86"/>
      <c r="M200" s="86"/>
      <c r="N200" s="86"/>
      <c r="O200" s="86"/>
    </row>
    <row r="201" spans="1:15" s="62" customFormat="1" ht="25.5">
      <c r="A201" s="74"/>
      <c r="B201" s="33">
        <v>941</v>
      </c>
      <c r="C201" s="20" t="s">
        <v>16</v>
      </c>
      <c r="D201" s="16" t="s">
        <v>12</v>
      </c>
      <c r="E201" s="20" t="s">
        <v>168</v>
      </c>
      <c r="F201" s="76" t="s">
        <v>206</v>
      </c>
      <c r="G201" s="75"/>
      <c r="H201" s="21" t="s">
        <v>207</v>
      </c>
      <c r="I201" s="98">
        <f>I202</f>
        <v>326295.72</v>
      </c>
      <c r="J201" s="86"/>
      <c r="K201" s="86"/>
      <c r="L201" s="86"/>
      <c r="M201" s="86"/>
      <c r="N201" s="86"/>
      <c r="O201" s="86"/>
    </row>
    <row r="202" spans="1:15" s="62" customFormat="1" ht="25.5">
      <c r="A202" s="74"/>
      <c r="B202" s="33">
        <v>941</v>
      </c>
      <c r="C202" s="20" t="s">
        <v>16</v>
      </c>
      <c r="D202" s="16" t="s">
        <v>12</v>
      </c>
      <c r="E202" s="20" t="s">
        <v>168</v>
      </c>
      <c r="F202" s="76" t="s">
        <v>208</v>
      </c>
      <c r="G202" s="75" t="s">
        <v>235</v>
      </c>
      <c r="H202" s="21" t="s">
        <v>209</v>
      </c>
      <c r="I202" s="98">
        <f>26295.72+300000</f>
        <v>326295.72</v>
      </c>
      <c r="J202" s="86"/>
      <c r="K202" s="86"/>
      <c r="L202" s="86"/>
      <c r="M202" s="86"/>
      <c r="N202" s="86"/>
      <c r="O202" s="86"/>
    </row>
    <row r="203" spans="1:15" s="62" customFormat="1" ht="12.75">
      <c r="A203" s="19"/>
      <c r="B203" s="33">
        <v>941</v>
      </c>
      <c r="C203" s="20" t="s">
        <v>16</v>
      </c>
      <c r="D203" s="16" t="s">
        <v>12</v>
      </c>
      <c r="E203" s="20" t="s">
        <v>168</v>
      </c>
      <c r="F203" s="16" t="s">
        <v>37</v>
      </c>
      <c r="G203" s="20"/>
      <c r="H203" s="21" t="s">
        <v>36</v>
      </c>
      <c r="I203" s="90">
        <f>I204</f>
        <v>350000</v>
      </c>
      <c r="J203" s="86"/>
      <c r="K203" s="86"/>
      <c r="L203" s="86"/>
      <c r="M203" s="86"/>
      <c r="N203" s="86"/>
      <c r="O203" s="86"/>
    </row>
    <row r="204" spans="1:15" s="62" customFormat="1" ht="51">
      <c r="A204" s="19"/>
      <c r="B204" s="33">
        <v>941</v>
      </c>
      <c r="C204" s="20" t="s">
        <v>16</v>
      </c>
      <c r="D204" s="16" t="s">
        <v>12</v>
      </c>
      <c r="E204" s="20" t="s">
        <v>168</v>
      </c>
      <c r="F204" s="16" t="s">
        <v>300</v>
      </c>
      <c r="G204" s="20" t="s">
        <v>210</v>
      </c>
      <c r="H204" s="21" t="s">
        <v>301</v>
      </c>
      <c r="I204" s="90">
        <v>350000</v>
      </c>
      <c r="J204" s="86"/>
      <c r="K204" s="86"/>
      <c r="L204" s="86"/>
      <c r="M204" s="86"/>
      <c r="N204" s="86"/>
      <c r="O204" s="86"/>
    </row>
    <row r="205" spans="1:15" s="62" customFormat="1" ht="25.5">
      <c r="A205" s="19"/>
      <c r="B205" s="33">
        <v>941</v>
      </c>
      <c r="C205" s="20" t="s">
        <v>16</v>
      </c>
      <c r="D205" s="16" t="s">
        <v>12</v>
      </c>
      <c r="E205" s="20" t="s">
        <v>169</v>
      </c>
      <c r="F205" s="16"/>
      <c r="G205" s="20"/>
      <c r="H205" s="21" t="s">
        <v>170</v>
      </c>
      <c r="I205" s="89">
        <f>I206</f>
        <v>150000</v>
      </c>
      <c r="J205" s="86"/>
      <c r="K205" s="86"/>
      <c r="L205" s="86"/>
      <c r="M205" s="86"/>
      <c r="N205" s="86"/>
      <c r="O205" s="86"/>
    </row>
    <row r="206" spans="1:15" s="62" customFormat="1" ht="38.25">
      <c r="A206" s="19"/>
      <c r="B206" s="33">
        <v>941</v>
      </c>
      <c r="C206" s="20" t="s">
        <v>16</v>
      </c>
      <c r="D206" s="16" t="s">
        <v>12</v>
      </c>
      <c r="E206" s="20" t="s">
        <v>171</v>
      </c>
      <c r="F206" s="16"/>
      <c r="G206" s="20"/>
      <c r="H206" s="21" t="s">
        <v>70</v>
      </c>
      <c r="I206" s="89">
        <f>I207+I212</f>
        <v>150000</v>
      </c>
      <c r="J206" s="86"/>
      <c r="K206" s="86"/>
      <c r="L206" s="86"/>
      <c r="M206" s="86"/>
      <c r="N206" s="86"/>
      <c r="O206" s="86"/>
    </row>
    <row r="207" spans="1:15" s="62" customFormat="1" ht="25.5" hidden="1">
      <c r="A207" s="19"/>
      <c r="B207" s="33">
        <v>941</v>
      </c>
      <c r="C207" s="20" t="s">
        <v>16</v>
      </c>
      <c r="D207" s="16" t="s">
        <v>12</v>
      </c>
      <c r="E207" s="20" t="s">
        <v>171</v>
      </c>
      <c r="F207" s="16" t="s">
        <v>35</v>
      </c>
      <c r="G207" s="20"/>
      <c r="H207" s="21" t="s">
        <v>205</v>
      </c>
      <c r="I207" s="89">
        <f>I208</f>
        <v>0</v>
      </c>
      <c r="J207" s="86"/>
      <c r="K207" s="86"/>
      <c r="L207" s="86"/>
      <c r="M207" s="86"/>
      <c r="N207" s="86"/>
      <c r="O207" s="86"/>
    </row>
    <row r="208" spans="1:15" s="62" customFormat="1" ht="25.5" hidden="1">
      <c r="A208" s="19"/>
      <c r="B208" s="33">
        <v>941</v>
      </c>
      <c r="C208" s="20" t="s">
        <v>16</v>
      </c>
      <c r="D208" s="16" t="s">
        <v>12</v>
      </c>
      <c r="E208" s="20" t="s">
        <v>171</v>
      </c>
      <c r="F208" s="16" t="s">
        <v>206</v>
      </c>
      <c r="G208" s="20"/>
      <c r="H208" s="21" t="s">
        <v>207</v>
      </c>
      <c r="I208" s="90">
        <f>I209+I211+I210</f>
        <v>0</v>
      </c>
      <c r="J208" s="86"/>
      <c r="K208" s="86"/>
      <c r="L208" s="86"/>
      <c r="M208" s="86"/>
      <c r="N208" s="86"/>
      <c r="O208" s="86"/>
    </row>
    <row r="209" spans="1:15" s="62" customFormat="1" ht="25.5" hidden="1">
      <c r="A209" s="19"/>
      <c r="B209" s="33">
        <v>941</v>
      </c>
      <c r="C209" s="20" t="s">
        <v>16</v>
      </c>
      <c r="D209" s="16" t="s">
        <v>12</v>
      </c>
      <c r="E209" s="20" t="s">
        <v>171</v>
      </c>
      <c r="F209" s="16" t="s">
        <v>208</v>
      </c>
      <c r="G209" s="20" t="s">
        <v>200</v>
      </c>
      <c r="H209" s="21" t="s">
        <v>209</v>
      </c>
      <c r="I209" s="90">
        <v>0</v>
      </c>
      <c r="J209" s="86"/>
      <c r="K209" s="86"/>
      <c r="L209" s="86"/>
      <c r="M209" s="86"/>
      <c r="N209" s="86"/>
      <c r="O209" s="86"/>
    </row>
    <row r="210" spans="1:15" s="62" customFormat="1" ht="25.5" hidden="1">
      <c r="A210" s="19"/>
      <c r="B210" s="33">
        <v>941</v>
      </c>
      <c r="C210" s="20" t="s">
        <v>16</v>
      </c>
      <c r="D210" s="16" t="s">
        <v>12</v>
      </c>
      <c r="E210" s="20" t="s">
        <v>171</v>
      </c>
      <c r="F210" s="16" t="s">
        <v>208</v>
      </c>
      <c r="G210" s="20" t="s">
        <v>215</v>
      </c>
      <c r="H210" s="21" t="s">
        <v>209</v>
      </c>
      <c r="I210" s="90">
        <v>0</v>
      </c>
      <c r="J210" s="86"/>
      <c r="K210" s="86"/>
      <c r="L210" s="86"/>
      <c r="M210" s="86"/>
      <c r="N210" s="86"/>
      <c r="O210" s="86"/>
    </row>
    <row r="211" spans="1:15" s="62" customFormat="1" ht="25.5" hidden="1">
      <c r="A211" s="19"/>
      <c r="B211" s="33">
        <v>941</v>
      </c>
      <c r="C211" s="20" t="s">
        <v>16</v>
      </c>
      <c r="D211" s="16" t="s">
        <v>12</v>
      </c>
      <c r="E211" s="20" t="s">
        <v>171</v>
      </c>
      <c r="F211" s="16" t="s">
        <v>208</v>
      </c>
      <c r="G211" s="20" t="s">
        <v>213</v>
      </c>
      <c r="H211" s="21" t="s">
        <v>209</v>
      </c>
      <c r="I211" s="90">
        <v>0</v>
      </c>
      <c r="J211" s="99"/>
      <c r="K211" s="86"/>
      <c r="L211" s="86"/>
      <c r="M211" s="86"/>
      <c r="N211" s="86"/>
      <c r="O211" s="86"/>
    </row>
    <row r="212" spans="1:15" s="62" customFormat="1" ht="12.75">
      <c r="A212" s="19"/>
      <c r="B212" s="33">
        <v>941</v>
      </c>
      <c r="C212" s="20" t="s">
        <v>16</v>
      </c>
      <c r="D212" s="16" t="s">
        <v>12</v>
      </c>
      <c r="E212" s="20" t="s">
        <v>171</v>
      </c>
      <c r="F212" s="16" t="s">
        <v>37</v>
      </c>
      <c r="G212" s="20"/>
      <c r="H212" s="21" t="s">
        <v>36</v>
      </c>
      <c r="I212" s="90">
        <f>I213</f>
        <v>150000</v>
      </c>
      <c r="J212" s="99"/>
      <c r="K212" s="86"/>
      <c r="L212" s="86"/>
      <c r="M212" s="86"/>
      <c r="N212" s="86"/>
      <c r="O212" s="86"/>
    </row>
    <row r="213" spans="1:15" s="62" customFormat="1" ht="51">
      <c r="A213" s="19"/>
      <c r="B213" s="33">
        <v>941</v>
      </c>
      <c r="C213" s="20" t="s">
        <v>16</v>
      </c>
      <c r="D213" s="16" t="s">
        <v>12</v>
      </c>
      <c r="E213" s="20" t="s">
        <v>171</v>
      </c>
      <c r="F213" s="16" t="s">
        <v>300</v>
      </c>
      <c r="G213" s="20" t="s">
        <v>210</v>
      </c>
      <c r="H213" s="21" t="s">
        <v>301</v>
      </c>
      <c r="I213" s="90">
        <f>130394+19606</f>
        <v>150000</v>
      </c>
      <c r="J213" s="99"/>
      <c r="K213" s="86"/>
      <c r="L213" s="86"/>
      <c r="M213" s="86"/>
      <c r="N213" s="86"/>
      <c r="O213" s="86"/>
    </row>
    <row r="214" spans="1:15" s="62" customFormat="1" ht="25.5" hidden="1">
      <c r="A214" s="19"/>
      <c r="B214" s="33">
        <v>941</v>
      </c>
      <c r="C214" s="20" t="s">
        <v>16</v>
      </c>
      <c r="D214" s="16" t="s">
        <v>12</v>
      </c>
      <c r="E214" s="20" t="s">
        <v>250</v>
      </c>
      <c r="F214" s="16"/>
      <c r="G214" s="20"/>
      <c r="H214" s="21" t="s">
        <v>251</v>
      </c>
      <c r="I214" s="90">
        <f>I215</f>
        <v>0</v>
      </c>
      <c r="J214" s="99"/>
      <c r="K214" s="86"/>
      <c r="L214" s="86"/>
      <c r="M214" s="86"/>
      <c r="N214" s="86"/>
      <c r="O214" s="86"/>
    </row>
    <row r="215" spans="1:15" s="62" customFormat="1" ht="25.5" hidden="1">
      <c r="A215" s="19"/>
      <c r="B215" s="33">
        <v>941</v>
      </c>
      <c r="C215" s="20" t="s">
        <v>16</v>
      </c>
      <c r="D215" s="16" t="s">
        <v>12</v>
      </c>
      <c r="E215" s="20" t="s">
        <v>252</v>
      </c>
      <c r="F215" s="16"/>
      <c r="G215" s="20"/>
      <c r="H215" s="21" t="s">
        <v>70</v>
      </c>
      <c r="I215" s="90">
        <f>I216</f>
        <v>0</v>
      </c>
      <c r="J215" s="99"/>
      <c r="K215" s="86"/>
      <c r="L215" s="86"/>
      <c r="M215" s="86"/>
      <c r="N215" s="86"/>
      <c r="O215" s="86"/>
    </row>
    <row r="216" spans="1:15" s="62" customFormat="1" ht="25.5" hidden="1">
      <c r="A216" s="19"/>
      <c r="B216" s="33">
        <v>941</v>
      </c>
      <c r="C216" s="20" t="s">
        <v>16</v>
      </c>
      <c r="D216" s="16" t="s">
        <v>12</v>
      </c>
      <c r="E216" s="20" t="s">
        <v>252</v>
      </c>
      <c r="F216" s="16" t="s">
        <v>35</v>
      </c>
      <c r="G216" s="20"/>
      <c r="H216" s="21" t="s">
        <v>205</v>
      </c>
      <c r="I216" s="90">
        <f>I217</f>
        <v>0</v>
      </c>
      <c r="J216" s="99"/>
      <c r="K216" s="86"/>
      <c r="L216" s="86"/>
      <c r="M216" s="86"/>
      <c r="N216" s="86"/>
      <c r="O216" s="86"/>
    </row>
    <row r="217" spans="1:15" s="62" customFormat="1" ht="25.5" hidden="1">
      <c r="A217" s="19"/>
      <c r="B217" s="33">
        <v>941</v>
      </c>
      <c r="C217" s="20" t="s">
        <v>16</v>
      </c>
      <c r="D217" s="16" t="s">
        <v>12</v>
      </c>
      <c r="E217" s="20" t="s">
        <v>252</v>
      </c>
      <c r="F217" s="16" t="s">
        <v>206</v>
      </c>
      <c r="G217" s="20"/>
      <c r="H217" s="21" t="s">
        <v>207</v>
      </c>
      <c r="I217" s="90">
        <f>I218+I219+I220</f>
        <v>0</v>
      </c>
      <c r="J217" s="99"/>
      <c r="K217" s="86"/>
      <c r="L217" s="86"/>
      <c r="M217" s="86"/>
      <c r="N217" s="86"/>
      <c r="O217" s="86"/>
    </row>
    <row r="218" spans="1:15" s="62" customFormat="1" ht="25.5" hidden="1">
      <c r="A218" s="19"/>
      <c r="B218" s="33">
        <v>941</v>
      </c>
      <c r="C218" s="20" t="s">
        <v>16</v>
      </c>
      <c r="D218" s="16" t="s">
        <v>12</v>
      </c>
      <c r="E218" s="20" t="s">
        <v>252</v>
      </c>
      <c r="F218" s="16" t="s">
        <v>208</v>
      </c>
      <c r="G218" s="20" t="s">
        <v>200</v>
      </c>
      <c r="H218" s="21" t="s">
        <v>209</v>
      </c>
      <c r="I218" s="90">
        <v>0</v>
      </c>
      <c r="J218" s="99"/>
      <c r="K218" s="86"/>
      <c r="L218" s="86"/>
      <c r="M218" s="86"/>
      <c r="N218" s="86"/>
      <c r="O218" s="86"/>
    </row>
    <row r="219" spans="1:15" s="62" customFormat="1" ht="25.5" hidden="1">
      <c r="A219" s="19"/>
      <c r="B219" s="33">
        <v>941</v>
      </c>
      <c r="C219" s="20" t="s">
        <v>16</v>
      </c>
      <c r="D219" s="16" t="s">
        <v>12</v>
      </c>
      <c r="E219" s="20" t="s">
        <v>252</v>
      </c>
      <c r="F219" s="16" t="s">
        <v>208</v>
      </c>
      <c r="G219" s="20" t="s">
        <v>235</v>
      </c>
      <c r="H219" s="21" t="s">
        <v>209</v>
      </c>
      <c r="I219" s="90">
        <v>0</v>
      </c>
      <c r="J219" s="99"/>
      <c r="K219" s="86"/>
      <c r="L219" s="86"/>
      <c r="M219" s="86"/>
      <c r="N219" s="86"/>
      <c r="O219" s="86"/>
    </row>
    <row r="220" spans="1:15" s="62" customFormat="1" ht="25.5" hidden="1">
      <c r="A220" s="19"/>
      <c r="B220" s="33">
        <v>941</v>
      </c>
      <c r="C220" s="20" t="s">
        <v>16</v>
      </c>
      <c r="D220" s="16" t="s">
        <v>12</v>
      </c>
      <c r="E220" s="20" t="s">
        <v>252</v>
      </c>
      <c r="F220" s="16" t="s">
        <v>208</v>
      </c>
      <c r="G220" s="20" t="s">
        <v>213</v>
      </c>
      <c r="H220" s="21" t="s">
        <v>209</v>
      </c>
      <c r="I220" s="90">
        <v>0</v>
      </c>
      <c r="J220" s="99"/>
      <c r="K220" s="86"/>
      <c r="L220" s="86"/>
      <c r="M220" s="86"/>
      <c r="N220" s="86"/>
      <c r="O220" s="86"/>
    </row>
    <row r="221" spans="1:15" s="63" customFormat="1" ht="12.75">
      <c r="A221" s="34"/>
      <c r="B221" s="33">
        <v>941</v>
      </c>
      <c r="C221" s="14" t="s">
        <v>16</v>
      </c>
      <c r="D221" s="15" t="s">
        <v>8</v>
      </c>
      <c r="E221" s="14"/>
      <c r="F221" s="15"/>
      <c r="G221" s="14"/>
      <c r="H221" s="17" t="s">
        <v>26</v>
      </c>
      <c r="I221" s="91">
        <f>I222+I248</f>
        <v>19715653.8</v>
      </c>
      <c r="J221" s="88"/>
      <c r="K221" s="88"/>
      <c r="L221" s="88"/>
      <c r="M221" s="88"/>
      <c r="N221" s="88"/>
      <c r="O221" s="88"/>
    </row>
    <row r="222" spans="1:15" s="63" customFormat="1" ht="48">
      <c r="A222" s="26"/>
      <c r="B222" s="33">
        <v>941</v>
      </c>
      <c r="C222" s="20" t="s">
        <v>16</v>
      </c>
      <c r="D222" s="16" t="s">
        <v>8</v>
      </c>
      <c r="E222" s="20" t="s">
        <v>134</v>
      </c>
      <c r="F222" s="16"/>
      <c r="G222" s="20"/>
      <c r="H222" s="27" t="s">
        <v>73</v>
      </c>
      <c r="I222" s="89">
        <f>I223</f>
        <v>16559164.1</v>
      </c>
      <c r="J222" s="88"/>
      <c r="K222" s="88"/>
      <c r="L222" s="88"/>
      <c r="M222" s="88"/>
      <c r="N222" s="88"/>
      <c r="O222" s="88"/>
    </row>
    <row r="223" spans="1:15" s="63" customFormat="1" ht="25.5">
      <c r="A223" s="26"/>
      <c r="B223" s="33">
        <v>941</v>
      </c>
      <c r="C223" s="20" t="s">
        <v>16</v>
      </c>
      <c r="D223" s="16" t="s">
        <v>8</v>
      </c>
      <c r="E223" s="20" t="s">
        <v>135</v>
      </c>
      <c r="F223" s="16"/>
      <c r="G223" s="20"/>
      <c r="H223" s="21" t="s">
        <v>74</v>
      </c>
      <c r="I223" s="89">
        <f>I224+I230+I243+I237</f>
        <v>16559164.1</v>
      </c>
      <c r="J223" s="88"/>
      <c r="K223" s="88"/>
      <c r="L223" s="88"/>
      <c r="M223" s="88"/>
      <c r="N223" s="88"/>
      <c r="O223" s="88"/>
    </row>
    <row r="224" spans="1:15" s="63" customFormat="1" ht="25.5">
      <c r="A224" s="26"/>
      <c r="B224" s="33">
        <v>941</v>
      </c>
      <c r="C224" s="20" t="s">
        <v>16</v>
      </c>
      <c r="D224" s="16" t="s">
        <v>8</v>
      </c>
      <c r="E224" s="20" t="s">
        <v>172</v>
      </c>
      <c r="F224" s="16"/>
      <c r="G224" s="20"/>
      <c r="H224" s="21" t="s">
        <v>173</v>
      </c>
      <c r="I224" s="89">
        <f>I225</f>
        <v>600000</v>
      </c>
      <c r="J224" s="88"/>
      <c r="K224" s="88"/>
      <c r="L224" s="88"/>
      <c r="M224" s="88"/>
      <c r="N224" s="88"/>
      <c r="O224" s="88"/>
    </row>
    <row r="225" spans="1:15" s="63" customFormat="1" ht="38.25">
      <c r="A225" s="26"/>
      <c r="B225" s="33">
        <v>941</v>
      </c>
      <c r="C225" s="20" t="s">
        <v>16</v>
      </c>
      <c r="D225" s="16" t="s">
        <v>8</v>
      </c>
      <c r="E225" s="20" t="s">
        <v>174</v>
      </c>
      <c r="F225" s="16"/>
      <c r="G225" s="20"/>
      <c r="H225" s="21" t="s">
        <v>70</v>
      </c>
      <c r="I225" s="89">
        <f>I226</f>
        <v>600000</v>
      </c>
      <c r="J225" s="88"/>
      <c r="K225" s="88"/>
      <c r="L225" s="88"/>
      <c r="M225" s="88"/>
      <c r="N225" s="88"/>
      <c r="O225" s="88"/>
    </row>
    <row r="226" spans="1:15" s="63" customFormat="1" ht="25.5">
      <c r="A226" s="19"/>
      <c r="B226" s="33">
        <v>941</v>
      </c>
      <c r="C226" s="20" t="s">
        <v>16</v>
      </c>
      <c r="D226" s="16" t="s">
        <v>8</v>
      </c>
      <c r="E226" s="20" t="s">
        <v>174</v>
      </c>
      <c r="F226" s="16" t="s">
        <v>35</v>
      </c>
      <c r="G226" s="20"/>
      <c r="H226" s="21" t="s">
        <v>205</v>
      </c>
      <c r="I226" s="89">
        <f>I227</f>
        <v>600000</v>
      </c>
      <c r="J226" s="88"/>
      <c r="K226" s="88"/>
      <c r="L226" s="88"/>
      <c r="M226" s="88"/>
      <c r="N226" s="88"/>
      <c r="O226" s="88"/>
    </row>
    <row r="227" spans="1:15" s="63" customFormat="1" ht="25.5">
      <c r="A227" s="19"/>
      <c r="B227" s="33">
        <v>941</v>
      </c>
      <c r="C227" s="20" t="s">
        <v>16</v>
      </c>
      <c r="D227" s="16" t="s">
        <v>8</v>
      </c>
      <c r="E227" s="20" t="s">
        <v>174</v>
      </c>
      <c r="F227" s="16" t="s">
        <v>206</v>
      </c>
      <c r="G227" s="20"/>
      <c r="H227" s="21" t="s">
        <v>207</v>
      </c>
      <c r="I227" s="90">
        <f>I228+I229</f>
        <v>600000</v>
      </c>
      <c r="J227" s="88"/>
      <c r="K227" s="88"/>
      <c r="L227" s="88"/>
      <c r="M227" s="88"/>
      <c r="N227" s="88"/>
      <c r="O227" s="88"/>
    </row>
    <row r="228" spans="1:15" s="63" customFormat="1" ht="25.5" hidden="1">
      <c r="A228" s="19"/>
      <c r="B228" s="33">
        <v>941</v>
      </c>
      <c r="C228" s="20" t="s">
        <v>16</v>
      </c>
      <c r="D228" s="16" t="s">
        <v>8</v>
      </c>
      <c r="E228" s="20" t="s">
        <v>174</v>
      </c>
      <c r="F228" s="16" t="s">
        <v>208</v>
      </c>
      <c r="G228" s="20" t="s">
        <v>235</v>
      </c>
      <c r="H228" s="21" t="s">
        <v>209</v>
      </c>
      <c r="I228" s="90">
        <v>0</v>
      </c>
      <c r="J228" s="88"/>
      <c r="K228" s="88"/>
      <c r="L228" s="88"/>
      <c r="M228" s="88"/>
      <c r="N228" s="88"/>
      <c r="O228" s="88"/>
    </row>
    <row r="229" spans="1:15" s="63" customFormat="1" ht="25.5">
      <c r="A229" s="19"/>
      <c r="B229" s="33">
        <v>941</v>
      </c>
      <c r="C229" s="20" t="s">
        <v>16</v>
      </c>
      <c r="D229" s="16" t="s">
        <v>8</v>
      </c>
      <c r="E229" s="20" t="s">
        <v>174</v>
      </c>
      <c r="F229" s="16" t="s">
        <v>208</v>
      </c>
      <c r="G229" s="20" t="s">
        <v>213</v>
      </c>
      <c r="H229" s="21" t="s">
        <v>209</v>
      </c>
      <c r="I229" s="90">
        <v>600000</v>
      </c>
      <c r="J229" s="88"/>
      <c r="K229" s="88"/>
      <c r="L229" s="88"/>
      <c r="M229" s="88"/>
      <c r="N229" s="88"/>
      <c r="O229" s="88"/>
    </row>
    <row r="230" spans="1:15" s="63" customFormat="1" ht="25.5">
      <c r="A230" s="19"/>
      <c r="B230" s="33">
        <v>941</v>
      </c>
      <c r="C230" s="20" t="s">
        <v>16</v>
      </c>
      <c r="D230" s="16" t="s">
        <v>8</v>
      </c>
      <c r="E230" s="20" t="s">
        <v>253</v>
      </c>
      <c r="F230" s="16"/>
      <c r="G230" s="20"/>
      <c r="H230" s="21" t="s">
        <v>254</v>
      </c>
      <c r="I230" s="90">
        <f>I231</f>
        <v>15147500</v>
      </c>
      <c r="J230" s="88"/>
      <c r="K230" s="88"/>
      <c r="L230" s="88"/>
      <c r="M230" s="88"/>
      <c r="N230" s="88"/>
      <c r="O230" s="88"/>
    </row>
    <row r="231" spans="1:15" s="63" customFormat="1" ht="38.25">
      <c r="A231" s="19"/>
      <c r="B231" s="33">
        <v>941</v>
      </c>
      <c r="C231" s="20" t="s">
        <v>16</v>
      </c>
      <c r="D231" s="16" t="s">
        <v>8</v>
      </c>
      <c r="E231" s="20" t="s">
        <v>255</v>
      </c>
      <c r="F231" s="16"/>
      <c r="G231" s="20"/>
      <c r="H231" s="21" t="s">
        <v>70</v>
      </c>
      <c r="I231" s="90">
        <f>I232</f>
        <v>15147500</v>
      </c>
      <c r="J231" s="88"/>
      <c r="K231" s="88"/>
      <c r="L231" s="88"/>
      <c r="M231" s="88"/>
      <c r="N231" s="88"/>
      <c r="O231" s="88"/>
    </row>
    <row r="232" spans="1:15" s="63" customFormat="1" ht="25.5">
      <c r="A232" s="19"/>
      <c r="B232" s="33">
        <v>941</v>
      </c>
      <c r="C232" s="20" t="s">
        <v>16</v>
      </c>
      <c r="D232" s="16" t="s">
        <v>8</v>
      </c>
      <c r="E232" s="20" t="s">
        <v>255</v>
      </c>
      <c r="F232" s="16" t="s">
        <v>35</v>
      </c>
      <c r="G232" s="20"/>
      <c r="H232" s="21" t="s">
        <v>205</v>
      </c>
      <c r="I232" s="90">
        <f>I233</f>
        <v>15147500</v>
      </c>
      <c r="J232" s="88"/>
      <c r="K232" s="88"/>
      <c r="L232" s="88"/>
      <c r="M232" s="88"/>
      <c r="N232" s="88"/>
      <c r="O232" s="88"/>
    </row>
    <row r="233" spans="1:15" s="63" customFormat="1" ht="25.5">
      <c r="A233" s="19"/>
      <c r="B233" s="33">
        <v>941</v>
      </c>
      <c r="C233" s="20" t="s">
        <v>16</v>
      </c>
      <c r="D233" s="16" t="s">
        <v>8</v>
      </c>
      <c r="E233" s="20" t="s">
        <v>255</v>
      </c>
      <c r="F233" s="16" t="s">
        <v>206</v>
      </c>
      <c r="G233" s="20"/>
      <c r="H233" s="21" t="s">
        <v>207</v>
      </c>
      <c r="I233" s="90">
        <f>I234+I235+I236</f>
        <v>15147500</v>
      </c>
      <c r="J233" s="88"/>
      <c r="K233" s="88"/>
      <c r="L233" s="88"/>
      <c r="M233" s="88"/>
      <c r="N233" s="88"/>
      <c r="O233" s="88"/>
    </row>
    <row r="234" spans="1:15" s="63" customFormat="1" ht="25.5">
      <c r="A234" s="19"/>
      <c r="B234" s="33">
        <v>941</v>
      </c>
      <c r="C234" s="20" t="s">
        <v>16</v>
      </c>
      <c r="D234" s="16" t="s">
        <v>8</v>
      </c>
      <c r="E234" s="20" t="s">
        <v>255</v>
      </c>
      <c r="F234" s="16" t="s">
        <v>208</v>
      </c>
      <c r="G234" s="20" t="s">
        <v>200</v>
      </c>
      <c r="H234" s="21" t="s">
        <v>209</v>
      </c>
      <c r="I234" s="90">
        <v>1050000</v>
      </c>
      <c r="J234" s="88"/>
      <c r="K234" s="88"/>
      <c r="L234" s="88"/>
      <c r="M234" s="88"/>
      <c r="N234" s="88"/>
      <c r="O234" s="88"/>
    </row>
    <row r="235" spans="1:15" s="63" customFormat="1" ht="25.5">
      <c r="A235" s="19"/>
      <c r="B235" s="33">
        <v>941</v>
      </c>
      <c r="C235" s="20" t="s">
        <v>16</v>
      </c>
      <c r="D235" s="16" t="s">
        <v>8</v>
      </c>
      <c r="E235" s="20" t="s">
        <v>255</v>
      </c>
      <c r="F235" s="16" t="s">
        <v>208</v>
      </c>
      <c r="G235" s="20" t="s">
        <v>215</v>
      </c>
      <c r="H235" s="21" t="s">
        <v>209</v>
      </c>
      <c r="I235" s="90">
        <v>13647500</v>
      </c>
      <c r="J235" s="88"/>
      <c r="K235" s="88"/>
      <c r="L235" s="88"/>
      <c r="M235" s="88"/>
      <c r="N235" s="88"/>
      <c r="O235" s="88"/>
    </row>
    <row r="236" spans="1:15" s="63" customFormat="1" ht="25.5">
      <c r="A236" s="19"/>
      <c r="B236" s="33">
        <v>941</v>
      </c>
      <c r="C236" s="20" t="s">
        <v>16</v>
      </c>
      <c r="D236" s="16" t="s">
        <v>8</v>
      </c>
      <c r="E236" s="20" t="s">
        <v>255</v>
      </c>
      <c r="F236" s="16" t="s">
        <v>208</v>
      </c>
      <c r="G236" s="20" t="s">
        <v>213</v>
      </c>
      <c r="H236" s="21" t="s">
        <v>209</v>
      </c>
      <c r="I236" s="90">
        <v>450000</v>
      </c>
      <c r="J236" s="88"/>
      <c r="K236" s="88"/>
      <c r="L236" s="88"/>
      <c r="M236" s="88"/>
      <c r="N236" s="88"/>
      <c r="O236" s="88"/>
    </row>
    <row r="237" spans="1:15" s="63" customFormat="1" ht="38.25">
      <c r="A237" s="19"/>
      <c r="B237" s="33">
        <v>941</v>
      </c>
      <c r="C237" s="20" t="s">
        <v>16</v>
      </c>
      <c r="D237" s="16" t="s">
        <v>8</v>
      </c>
      <c r="E237" s="20" t="s">
        <v>256</v>
      </c>
      <c r="F237" s="16"/>
      <c r="G237" s="20"/>
      <c r="H237" s="21" t="s">
        <v>257</v>
      </c>
      <c r="I237" s="90">
        <f>I238</f>
        <v>500000</v>
      </c>
      <c r="J237" s="88"/>
      <c r="K237" s="88"/>
      <c r="L237" s="88"/>
      <c r="M237" s="88"/>
      <c r="N237" s="88"/>
      <c r="O237" s="88"/>
    </row>
    <row r="238" spans="1:15" s="63" customFormat="1" ht="38.25">
      <c r="A238" s="19"/>
      <c r="B238" s="33">
        <v>941</v>
      </c>
      <c r="C238" s="20" t="s">
        <v>16</v>
      </c>
      <c r="D238" s="16" t="s">
        <v>8</v>
      </c>
      <c r="E238" s="20" t="s">
        <v>258</v>
      </c>
      <c r="F238" s="16"/>
      <c r="G238" s="20"/>
      <c r="H238" s="21" t="s">
        <v>70</v>
      </c>
      <c r="I238" s="90">
        <f>I239</f>
        <v>500000</v>
      </c>
      <c r="J238" s="88"/>
      <c r="K238" s="88"/>
      <c r="L238" s="88"/>
      <c r="M238" s="88"/>
      <c r="N238" s="88"/>
      <c r="O238" s="88"/>
    </row>
    <row r="239" spans="1:15" s="63" customFormat="1" ht="25.5">
      <c r="A239" s="19"/>
      <c r="B239" s="33">
        <v>941</v>
      </c>
      <c r="C239" s="20" t="s">
        <v>16</v>
      </c>
      <c r="D239" s="16" t="s">
        <v>8</v>
      </c>
      <c r="E239" s="20" t="s">
        <v>258</v>
      </c>
      <c r="F239" s="16" t="s">
        <v>35</v>
      </c>
      <c r="G239" s="20"/>
      <c r="H239" s="21" t="s">
        <v>205</v>
      </c>
      <c r="I239" s="90">
        <f>I240</f>
        <v>500000</v>
      </c>
      <c r="J239" s="88"/>
      <c r="K239" s="88"/>
      <c r="L239" s="88"/>
      <c r="M239" s="88"/>
      <c r="N239" s="88"/>
      <c r="O239" s="88"/>
    </row>
    <row r="240" spans="1:15" s="63" customFormat="1" ht="25.5">
      <c r="A240" s="19"/>
      <c r="B240" s="33">
        <v>941</v>
      </c>
      <c r="C240" s="20" t="s">
        <v>16</v>
      </c>
      <c r="D240" s="16" t="s">
        <v>8</v>
      </c>
      <c r="E240" s="20" t="s">
        <v>258</v>
      </c>
      <c r="F240" s="16" t="s">
        <v>206</v>
      </c>
      <c r="G240" s="20"/>
      <c r="H240" s="21" t="s">
        <v>207</v>
      </c>
      <c r="I240" s="90">
        <f>I242+I241</f>
        <v>500000</v>
      </c>
      <c r="J240" s="88"/>
      <c r="K240" s="88"/>
      <c r="L240" s="88"/>
      <c r="M240" s="88"/>
      <c r="N240" s="88"/>
      <c r="O240" s="88"/>
    </row>
    <row r="241" spans="1:15" s="63" customFormat="1" ht="25.5">
      <c r="A241" s="19"/>
      <c r="B241" s="33">
        <v>941</v>
      </c>
      <c r="C241" s="20" t="s">
        <v>16</v>
      </c>
      <c r="D241" s="16" t="s">
        <v>8</v>
      </c>
      <c r="E241" s="20" t="s">
        <v>258</v>
      </c>
      <c r="F241" s="16" t="s">
        <v>208</v>
      </c>
      <c r="G241" s="20" t="s">
        <v>200</v>
      </c>
      <c r="H241" s="21" t="s">
        <v>209</v>
      </c>
      <c r="I241" s="90">
        <v>200000</v>
      </c>
      <c r="J241" s="88"/>
      <c r="K241" s="88"/>
      <c r="L241" s="88"/>
      <c r="M241" s="88"/>
      <c r="N241" s="88"/>
      <c r="O241" s="88"/>
    </row>
    <row r="242" spans="1:15" s="63" customFormat="1" ht="25.5">
      <c r="A242" s="19"/>
      <c r="B242" s="33">
        <v>941</v>
      </c>
      <c r="C242" s="20" t="s">
        <v>16</v>
      </c>
      <c r="D242" s="16" t="s">
        <v>8</v>
      </c>
      <c r="E242" s="20" t="s">
        <v>258</v>
      </c>
      <c r="F242" s="16" t="s">
        <v>208</v>
      </c>
      <c r="G242" s="20" t="s">
        <v>215</v>
      </c>
      <c r="H242" s="21" t="s">
        <v>209</v>
      </c>
      <c r="I242" s="90">
        <v>300000</v>
      </c>
      <c r="J242" s="88"/>
      <c r="K242" s="88"/>
      <c r="L242" s="88"/>
      <c r="M242" s="88"/>
      <c r="N242" s="88"/>
      <c r="O242" s="88"/>
    </row>
    <row r="243" spans="1:15" s="63" customFormat="1" ht="25.5">
      <c r="A243" s="19"/>
      <c r="B243" s="33">
        <v>941</v>
      </c>
      <c r="C243" s="20" t="s">
        <v>16</v>
      </c>
      <c r="D243" s="16" t="s">
        <v>8</v>
      </c>
      <c r="E243" s="20" t="s">
        <v>176</v>
      </c>
      <c r="F243" s="16"/>
      <c r="G243" s="20"/>
      <c r="H243" s="21" t="s">
        <v>175</v>
      </c>
      <c r="I243" s="89">
        <f>I244</f>
        <v>311664.10000000003</v>
      </c>
      <c r="J243" s="88"/>
      <c r="K243" s="88"/>
      <c r="L243" s="88"/>
      <c r="M243" s="88"/>
      <c r="N243" s="88"/>
      <c r="O243" s="88"/>
    </row>
    <row r="244" spans="1:9" ht="38.25">
      <c r="A244" s="40"/>
      <c r="B244" s="16" t="s">
        <v>0</v>
      </c>
      <c r="C244" s="20" t="s">
        <v>16</v>
      </c>
      <c r="D244" s="16" t="s">
        <v>8</v>
      </c>
      <c r="E244" s="20" t="s">
        <v>177</v>
      </c>
      <c r="F244" s="16"/>
      <c r="G244" s="20"/>
      <c r="H244" s="21" t="s">
        <v>70</v>
      </c>
      <c r="I244" s="89">
        <f>I245</f>
        <v>311664.10000000003</v>
      </c>
    </row>
    <row r="245" spans="1:15" s="62" customFormat="1" ht="25.5">
      <c r="A245" s="26"/>
      <c r="B245" s="33">
        <v>941</v>
      </c>
      <c r="C245" s="20" t="s">
        <v>16</v>
      </c>
      <c r="D245" s="16" t="s">
        <v>8</v>
      </c>
      <c r="E245" s="20" t="s">
        <v>177</v>
      </c>
      <c r="F245" s="16" t="s">
        <v>35</v>
      </c>
      <c r="G245" s="20"/>
      <c r="H245" s="21" t="s">
        <v>205</v>
      </c>
      <c r="I245" s="89">
        <f>I246</f>
        <v>311664.10000000003</v>
      </c>
      <c r="J245" s="86"/>
      <c r="K245" s="86"/>
      <c r="L245" s="86"/>
      <c r="M245" s="86"/>
      <c r="N245" s="86"/>
      <c r="O245" s="86"/>
    </row>
    <row r="246" spans="1:15" s="62" customFormat="1" ht="25.5">
      <c r="A246" s="19"/>
      <c r="B246" s="33">
        <v>941</v>
      </c>
      <c r="C246" s="20" t="s">
        <v>16</v>
      </c>
      <c r="D246" s="16" t="s">
        <v>8</v>
      </c>
      <c r="E246" s="20" t="s">
        <v>177</v>
      </c>
      <c r="F246" s="16" t="s">
        <v>206</v>
      </c>
      <c r="G246" s="20"/>
      <c r="H246" s="21" t="s">
        <v>207</v>
      </c>
      <c r="I246" s="90">
        <f>I247</f>
        <v>311664.10000000003</v>
      </c>
      <c r="J246" s="86"/>
      <c r="K246" s="86"/>
      <c r="L246" s="86"/>
      <c r="M246" s="86"/>
      <c r="N246" s="86"/>
      <c r="O246" s="86"/>
    </row>
    <row r="247" spans="1:15" s="62" customFormat="1" ht="25.5">
      <c r="A247" s="19"/>
      <c r="B247" s="33">
        <v>941</v>
      </c>
      <c r="C247" s="20" t="s">
        <v>16</v>
      </c>
      <c r="D247" s="16" t="s">
        <v>8</v>
      </c>
      <c r="E247" s="20" t="s">
        <v>177</v>
      </c>
      <c r="F247" s="16" t="s">
        <v>208</v>
      </c>
      <c r="G247" s="20" t="s">
        <v>214</v>
      </c>
      <c r="H247" s="21" t="s">
        <v>209</v>
      </c>
      <c r="I247" s="90">
        <f>305342.2+6321.9</f>
        <v>311664.10000000003</v>
      </c>
      <c r="J247" s="86"/>
      <c r="K247" s="86"/>
      <c r="L247" s="86"/>
      <c r="M247" s="86"/>
      <c r="N247" s="86"/>
      <c r="O247" s="86"/>
    </row>
    <row r="248" spans="1:15" s="62" customFormat="1" ht="51">
      <c r="A248" s="26"/>
      <c r="B248" s="33">
        <v>941</v>
      </c>
      <c r="C248" s="20" t="s">
        <v>16</v>
      </c>
      <c r="D248" s="16" t="s">
        <v>8</v>
      </c>
      <c r="E248" s="20" t="s">
        <v>164</v>
      </c>
      <c r="F248" s="16"/>
      <c r="G248" s="20"/>
      <c r="H248" s="21" t="s">
        <v>99</v>
      </c>
      <c r="I248" s="89">
        <f>I249</f>
        <v>3156489.7</v>
      </c>
      <c r="J248" s="86"/>
      <c r="K248" s="86"/>
      <c r="L248" s="86"/>
      <c r="M248" s="86"/>
      <c r="N248" s="86"/>
      <c r="O248" s="86"/>
    </row>
    <row r="249" spans="1:15" s="63" customFormat="1" ht="38.25">
      <c r="A249" s="35"/>
      <c r="B249" s="33">
        <v>941</v>
      </c>
      <c r="C249" s="20" t="s">
        <v>16</v>
      </c>
      <c r="D249" s="16" t="s">
        <v>8</v>
      </c>
      <c r="E249" s="20" t="s">
        <v>165</v>
      </c>
      <c r="F249" s="16"/>
      <c r="G249" s="20"/>
      <c r="H249" s="21" t="s">
        <v>249</v>
      </c>
      <c r="I249" s="89">
        <f>I250+I256</f>
        <v>3156489.7</v>
      </c>
      <c r="J249" s="88"/>
      <c r="K249" s="88"/>
      <c r="L249" s="88"/>
      <c r="M249" s="88"/>
      <c r="N249" s="88"/>
      <c r="O249" s="88"/>
    </row>
    <row r="250" spans="1:15" s="63" customFormat="1" ht="38.25">
      <c r="A250" s="26"/>
      <c r="B250" s="33">
        <v>941</v>
      </c>
      <c r="C250" s="20" t="s">
        <v>16</v>
      </c>
      <c r="D250" s="16" t="s">
        <v>8</v>
      </c>
      <c r="E250" s="20" t="s">
        <v>259</v>
      </c>
      <c r="F250" s="16"/>
      <c r="G250" s="20"/>
      <c r="H250" s="21" t="s">
        <v>260</v>
      </c>
      <c r="I250" s="89">
        <f>I251</f>
        <v>2279942.02</v>
      </c>
      <c r="J250" s="88"/>
      <c r="K250" s="88"/>
      <c r="L250" s="88"/>
      <c r="M250" s="88"/>
      <c r="N250" s="88"/>
      <c r="O250" s="88"/>
    </row>
    <row r="251" spans="1:15" s="63" customFormat="1" ht="38.25">
      <c r="A251" s="26"/>
      <c r="B251" s="33">
        <v>941</v>
      </c>
      <c r="C251" s="20" t="s">
        <v>16</v>
      </c>
      <c r="D251" s="16" t="s">
        <v>8</v>
      </c>
      <c r="E251" s="20" t="s">
        <v>178</v>
      </c>
      <c r="F251" s="16"/>
      <c r="G251" s="20"/>
      <c r="H251" s="21" t="s">
        <v>70</v>
      </c>
      <c r="I251" s="89">
        <f>I252</f>
        <v>2279942.02</v>
      </c>
      <c r="J251" s="88"/>
      <c r="K251" s="88"/>
      <c r="L251" s="88"/>
      <c r="M251" s="88"/>
      <c r="N251" s="88"/>
      <c r="O251" s="88"/>
    </row>
    <row r="252" spans="1:15" s="63" customFormat="1" ht="25.5">
      <c r="A252" s="19"/>
      <c r="B252" s="33">
        <v>941</v>
      </c>
      <c r="C252" s="20" t="s">
        <v>16</v>
      </c>
      <c r="D252" s="16" t="s">
        <v>8</v>
      </c>
      <c r="E252" s="20" t="s">
        <v>178</v>
      </c>
      <c r="F252" s="16" t="s">
        <v>35</v>
      </c>
      <c r="G252" s="20"/>
      <c r="H252" s="21" t="s">
        <v>205</v>
      </c>
      <c r="I252" s="89">
        <f>I253</f>
        <v>2279942.02</v>
      </c>
      <c r="J252" s="88"/>
      <c r="K252" s="88"/>
      <c r="L252" s="88"/>
      <c r="M252" s="88"/>
      <c r="N252" s="88"/>
      <c r="O252" s="88"/>
    </row>
    <row r="253" spans="1:15" s="63" customFormat="1" ht="25.5">
      <c r="A253" s="19"/>
      <c r="B253" s="33">
        <v>941</v>
      </c>
      <c r="C253" s="20" t="s">
        <v>16</v>
      </c>
      <c r="D253" s="16" t="s">
        <v>8</v>
      </c>
      <c r="E253" s="20" t="s">
        <v>178</v>
      </c>
      <c r="F253" s="16" t="s">
        <v>206</v>
      </c>
      <c r="G253" s="20"/>
      <c r="H253" s="21" t="s">
        <v>207</v>
      </c>
      <c r="I253" s="90">
        <f>SUM(I254:I255)</f>
        <v>2279942.02</v>
      </c>
      <c r="J253" s="88"/>
      <c r="K253" s="88"/>
      <c r="L253" s="88"/>
      <c r="M253" s="88"/>
      <c r="N253" s="88"/>
      <c r="O253" s="88"/>
    </row>
    <row r="254" spans="1:15" s="63" customFormat="1" ht="25.5">
      <c r="A254" s="19"/>
      <c r="B254" s="33">
        <v>941</v>
      </c>
      <c r="C254" s="20" t="s">
        <v>16</v>
      </c>
      <c r="D254" s="16" t="s">
        <v>8</v>
      </c>
      <c r="E254" s="20" t="s">
        <v>178</v>
      </c>
      <c r="F254" s="16" t="s">
        <v>208</v>
      </c>
      <c r="G254" s="20" t="s">
        <v>235</v>
      </c>
      <c r="H254" s="21" t="s">
        <v>209</v>
      </c>
      <c r="I254" s="90">
        <f>883854.71+20000+539587.31</f>
        <v>1443442.02</v>
      </c>
      <c r="J254" s="88"/>
      <c r="K254" s="88"/>
      <c r="L254" s="88"/>
      <c r="M254" s="88"/>
      <c r="N254" s="88"/>
      <c r="O254" s="88"/>
    </row>
    <row r="255" spans="1:15" s="63" customFormat="1" ht="25.5">
      <c r="A255" s="19"/>
      <c r="B255" s="33">
        <v>941</v>
      </c>
      <c r="C255" s="20" t="s">
        <v>16</v>
      </c>
      <c r="D255" s="16" t="s">
        <v>8</v>
      </c>
      <c r="E255" s="20" t="s">
        <v>178</v>
      </c>
      <c r="F255" s="16" t="s">
        <v>208</v>
      </c>
      <c r="G255" s="20" t="s">
        <v>213</v>
      </c>
      <c r="H255" s="21" t="s">
        <v>209</v>
      </c>
      <c r="I255" s="90">
        <f>33500+803000</f>
        <v>836500</v>
      </c>
      <c r="J255" s="88"/>
      <c r="K255" s="88"/>
      <c r="L255" s="88"/>
      <c r="M255" s="88"/>
      <c r="N255" s="88"/>
      <c r="O255" s="88"/>
    </row>
    <row r="256" spans="1:15" s="63" customFormat="1" ht="38.25">
      <c r="A256" s="19"/>
      <c r="B256" s="33">
        <v>941</v>
      </c>
      <c r="C256" s="20" t="s">
        <v>16</v>
      </c>
      <c r="D256" s="16" t="s">
        <v>8</v>
      </c>
      <c r="E256" s="20" t="s">
        <v>261</v>
      </c>
      <c r="F256" s="16"/>
      <c r="G256" s="20"/>
      <c r="H256" s="21" t="s">
        <v>262</v>
      </c>
      <c r="I256" s="90">
        <f>I257</f>
        <v>876547.68</v>
      </c>
      <c r="J256" s="88"/>
      <c r="K256" s="88"/>
      <c r="L256" s="88"/>
      <c r="M256" s="88"/>
      <c r="N256" s="88"/>
      <c r="O256" s="88"/>
    </row>
    <row r="257" spans="1:15" s="63" customFormat="1" ht="38.25">
      <c r="A257" s="19"/>
      <c r="B257" s="33">
        <v>941</v>
      </c>
      <c r="C257" s="20" t="s">
        <v>16</v>
      </c>
      <c r="D257" s="16" t="s">
        <v>8</v>
      </c>
      <c r="E257" s="20" t="s">
        <v>263</v>
      </c>
      <c r="F257" s="16"/>
      <c r="G257" s="20"/>
      <c r="H257" s="21" t="s">
        <v>70</v>
      </c>
      <c r="I257" s="90">
        <f>I258</f>
        <v>876547.68</v>
      </c>
      <c r="J257" s="88"/>
      <c r="K257" s="88"/>
      <c r="L257" s="88"/>
      <c r="M257" s="88"/>
      <c r="N257" s="88"/>
      <c r="O257" s="88"/>
    </row>
    <row r="258" spans="1:15" s="63" customFormat="1" ht="25.5">
      <c r="A258" s="19"/>
      <c r="B258" s="33">
        <v>941</v>
      </c>
      <c r="C258" s="20" t="s">
        <v>16</v>
      </c>
      <c r="D258" s="16" t="s">
        <v>8</v>
      </c>
      <c r="E258" s="20" t="s">
        <v>263</v>
      </c>
      <c r="F258" s="16" t="s">
        <v>35</v>
      </c>
      <c r="G258" s="20"/>
      <c r="H258" s="21" t="s">
        <v>205</v>
      </c>
      <c r="I258" s="90">
        <f>I259</f>
        <v>876547.68</v>
      </c>
      <c r="J258" s="88"/>
      <c r="K258" s="88"/>
      <c r="L258" s="88"/>
      <c r="M258" s="88"/>
      <c r="N258" s="88"/>
      <c r="O258" s="88"/>
    </row>
    <row r="259" spans="1:15" s="63" customFormat="1" ht="25.5">
      <c r="A259" s="19"/>
      <c r="B259" s="33">
        <v>941</v>
      </c>
      <c r="C259" s="20" t="s">
        <v>16</v>
      </c>
      <c r="D259" s="16" t="s">
        <v>8</v>
      </c>
      <c r="E259" s="20" t="s">
        <v>263</v>
      </c>
      <c r="F259" s="16" t="s">
        <v>206</v>
      </c>
      <c r="G259" s="20"/>
      <c r="H259" s="21" t="s">
        <v>207</v>
      </c>
      <c r="I259" s="90">
        <f>I260+I261</f>
        <v>876547.68</v>
      </c>
      <c r="J259" s="88"/>
      <c r="K259" s="88"/>
      <c r="L259" s="88"/>
      <c r="M259" s="88"/>
      <c r="N259" s="88"/>
      <c r="O259" s="88"/>
    </row>
    <row r="260" spans="1:15" s="63" customFormat="1" ht="25.5">
      <c r="A260" s="19"/>
      <c r="B260" s="33">
        <v>941</v>
      </c>
      <c r="C260" s="20" t="s">
        <v>16</v>
      </c>
      <c r="D260" s="16" t="s">
        <v>8</v>
      </c>
      <c r="E260" s="20" t="s">
        <v>263</v>
      </c>
      <c r="F260" s="16" t="s">
        <v>208</v>
      </c>
      <c r="G260" s="20" t="s">
        <v>235</v>
      </c>
      <c r="H260" s="21" t="s">
        <v>209</v>
      </c>
      <c r="I260" s="90">
        <v>876547.68</v>
      </c>
      <c r="J260" s="88"/>
      <c r="K260" s="88"/>
      <c r="L260" s="88"/>
      <c r="M260" s="88"/>
      <c r="N260" s="88"/>
      <c r="O260" s="88"/>
    </row>
    <row r="261" spans="1:15" s="63" customFormat="1" ht="25.5" hidden="1">
      <c r="A261" s="19"/>
      <c r="B261" s="33">
        <v>941</v>
      </c>
      <c r="C261" s="20" t="s">
        <v>16</v>
      </c>
      <c r="D261" s="16" t="s">
        <v>8</v>
      </c>
      <c r="E261" s="20" t="s">
        <v>263</v>
      </c>
      <c r="F261" s="16" t="s">
        <v>208</v>
      </c>
      <c r="G261" s="20" t="s">
        <v>213</v>
      </c>
      <c r="H261" s="21" t="s">
        <v>209</v>
      </c>
      <c r="I261" s="90">
        <v>0</v>
      </c>
      <c r="J261" s="88"/>
      <c r="K261" s="88"/>
      <c r="L261" s="88"/>
      <c r="M261" s="88"/>
      <c r="N261" s="88"/>
      <c r="O261" s="88"/>
    </row>
    <row r="262" spans="1:15" s="63" customFormat="1" ht="25.5">
      <c r="A262" s="34"/>
      <c r="B262" s="33">
        <v>941</v>
      </c>
      <c r="C262" s="14" t="s">
        <v>16</v>
      </c>
      <c r="D262" s="15" t="s">
        <v>16</v>
      </c>
      <c r="E262" s="14"/>
      <c r="F262" s="15"/>
      <c r="G262" s="14"/>
      <c r="H262" s="17" t="s">
        <v>71</v>
      </c>
      <c r="I262" s="104">
        <f>I263+I314</f>
        <v>3171240</v>
      </c>
      <c r="J262" s="88"/>
      <c r="K262" s="88"/>
      <c r="L262" s="88"/>
      <c r="M262" s="88"/>
      <c r="N262" s="88"/>
      <c r="O262" s="88"/>
    </row>
    <row r="263" spans="1:15" s="63" customFormat="1" ht="48">
      <c r="A263" s="35"/>
      <c r="B263" s="33">
        <v>941</v>
      </c>
      <c r="C263" s="20" t="s">
        <v>16</v>
      </c>
      <c r="D263" s="16" t="s">
        <v>16</v>
      </c>
      <c r="E263" s="20" t="s">
        <v>134</v>
      </c>
      <c r="F263" s="16"/>
      <c r="G263" s="20"/>
      <c r="H263" s="27" t="s">
        <v>73</v>
      </c>
      <c r="I263" s="90">
        <f>I264+I295</f>
        <v>3171240</v>
      </c>
      <c r="J263" s="88"/>
      <c r="K263" s="88"/>
      <c r="L263" s="88"/>
      <c r="M263" s="88"/>
      <c r="N263" s="88"/>
      <c r="O263" s="88"/>
    </row>
    <row r="264" spans="1:15" s="63" customFormat="1" ht="25.5">
      <c r="A264" s="26"/>
      <c r="B264" s="33">
        <v>941</v>
      </c>
      <c r="C264" s="20" t="s">
        <v>16</v>
      </c>
      <c r="D264" s="16" t="s">
        <v>16</v>
      </c>
      <c r="E264" s="20" t="s">
        <v>140</v>
      </c>
      <c r="F264" s="24"/>
      <c r="G264" s="11"/>
      <c r="H264" s="21" t="s">
        <v>75</v>
      </c>
      <c r="I264" s="90">
        <f>I265+I278</f>
        <v>1750920</v>
      </c>
      <c r="J264" s="88"/>
      <c r="K264" s="88"/>
      <c r="L264" s="88"/>
      <c r="M264" s="88"/>
      <c r="N264" s="88"/>
      <c r="O264" s="88"/>
    </row>
    <row r="265" spans="1:15" s="63" customFormat="1" ht="38.25">
      <c r="A265" s="35"/>
      <c r="B265" s="33">
        <v>941</v>
      </c>
      <c r="C265" s="20" t="s">
        <v>16</v>
      </c>
      <c r="D265" s="16" t="s">
        <v>16</v>
      </c>
      <c r="E265" s="20" t="s">
        <v>141</v>
      </c>
      <c r="F265" s="16"/>
      <c r="G265" s="20"/>
      <c r="H265" s="21" t="s">
        <v>139</v>
      </c>
      <c r="I265" s="90">
        <f>I266+I274+I270</f>
        <v>1238920</v>
      </c>
      <c r="J265" s="88"/>
      <c r="K265" s="88"/>
      <c r="L265" s="88"/>
      <c r="M265" s="88"/>
      <c r="N265" s="88"/>
      <c r="O265" s="88"/>
    </row>
    <row r="266" spans="1:15" s="63" customFormat="1" ht="38.25">
      <c r="A266" s="26"/>
      <c r="B266" s="33">
        <v>941</v>
      </c>
      <c r="C266" s="20" t="s">
        <v>16</v>
      </c>
      <c r="D266" s="16" t="s">
        <v>16</v>
      </c>
      <c r="E266" s="20" t="s">
        <v>142</v>
      </c>
      <c r="F266" s="16"/>
      <c r="G266" s="20"/>
      <c r="H266" s="103" t="s">
        <v>70</v>
      </c>
      <c r="I266" s="90">
        <f>I267</f>
        <v>549950</v>
      </c>
      <c r="J266" s="88"/>
      <c r="K266" s="88"/>
      <c r="L266" s="88"/>
      <c r="M266" s="88"/>
      <c r="N266" s="88"/>
      <c r="O266" s="88"/>
    </row>
    <row r="267" spans="1:15" s="63" customFormat="1" ht="25.5">
      <c r="A267" s="19"/>
      <c r="B267" s="33">
        <v>941</v>
      </c>
      <c r="C267" s="20" t="s">
        <v>16</v>
      </c>
      <c r="D267" s="16" t="s">
        <v>16</v>
      </c>
      <c r="E267" s="20" t="s">
        <v>142</v>
      </c>
      <c r="F267" s="16" t="s">
        <v>35</v>
      </c>
      <c r="G267" s="20"/>
      <c r="H267" s="21" t="s">
        <v>205</v>
      </c>
      <c r="I267" s="90">
        <f>I268</f>
        <v>549950</v>
      </c>
      <c r="J267" s="88"/>
      <c r="K267" s="88"/>
      <c r="L267" s="88"/>
      <c r="M267" s="88"/>
      <c r="N267" s="88"/>
      <c r="O267" s="88"/>
    </row>
    <row r="268" spans="1:15" s="63" customFormat="1" ht="25.5">
      <c r="A268" s="19"/>
      <c r="B268" s="33">
        <v>941</v>
      </c>
      <c r="C268" s="20" t="s">
        <v>16</v>
      </c>
      <c r="D268" s="16" t="s">
        <v>16</v>
      </c>
      <c r="E268" s="20" t="s">
        <v>142</v>
      </c>
      <c r="F268" s="16" t="s">
        <v>206</v>
      </c>
      <c r="G268" s="20"/>
      <c r="H268" s="21" t="s">
        <v>207</v>
      </c>
      <c r="I268" s="90">
        <f>I269</f>
        <v>549950</v>
      </c>
      <c r="J268" s="88"/>
      <c r="K268" s="88"/>
      <c r="L268" s="88"/>
      <c r="M268" s="88"/>
      <c r="N268" s="88"/>
      <c r="O268" s="88"/>
    </row>
    <row r="269" spans="1:15" s="63" customFormat="1" ht="25.5">
      <c r="A269" s="19"/>
      <c r="B269" s="33">
        <v>941</v>
      </c>
      <c r="C269" s="20" t="s">
        <v>16</v>
      </c>
      <c r="D269" s="16" t="s">
        <v>16</v>
      </c>
      <c r="E269" s="20" t="s">
        <v>142</v>
      </c>
      <c r="F269" s="16" t="s">
        <v>208</v>
      </c>
      <c r="G269" s="20" t="s">
        <v>213</v>
      </c>
      <c r="H269" s="21" t="s">
        <v>209</v>
      </c>
      <c r="I269" s="90">
        <f>549950</f>
        <v>549950</v>
      </c>
      <c r="J269" s="88"/>
      <c r="K269" s="88"/>
      <c r="L269" s="88"/>
      <c r="M269" s="88"/>
      <c r="N269" s="88"/>
      <c r="O269" s="88"/>
    </row>
    <row r="270" spans="1:15" s="63" customFormat="1" ht="51">
      <c r="A270" s="19"/>
      <c r="B270" s="33">
        <v>941</v>
      </c>
      <c r="C270" s="20" t="s">
        <v>16</v>
      </c>
      <c r="D270" s="16" t="s">
        <v>16</v>
      </c>
      <c r="E270" s="20" t="s">
        <v>394</v>
      </c>
      <c r="F270" s="16"/>
      <c r="G270" s="20"/>
      <c r="H270" s="21" t="s">
        <v>266</v>
      </c>
      <c r="I270" s="90">
        <f>I271</f>
        <v>13780</v>
      </c>
      <c r="J270" s="88"/>
      <c r="K270" s="88"/>
      <c r="L270" s="88"/>
      <c r="M270" s="88"/>
      <c r="N270" s="88"/>
      <c r="O270" s="88"/>
    </row>
    <row r="271" spans="1:15" s="63" customFormat="1" ht="25.5">
      <c r="A271" s="19"/>
      <c r="B271" s="33">
        <v>941</v>
      </c>
      <c r="C271" s="20" t="s">
        <v>16</v>
      </c>
      <c r="D271" s="16" t="s">
        <v>16</v>
      </c>
      <c r="E271" s="20" t="s">
        <v>394</v>
      </c>
      <c r="F271" s="16" t="s">
        <v>35</v>
      </c>
      <c r="G271" s="20"/>
      <c r="H271" s="21" t="s">
        <v>205</v>
      </c>
      <c r="I271" s="90">
        <f>I272</f>
        <v>13780</v>
      </c>
      <c r="J271" s="88"/>
      <c r="K271" s="88"/>
      <c r="L271" s="88"/>
      <c r="M271" s="88"/>
      <c r="N271" s="88"/>
      <c r="O271" s="88"/>
    </row>
    <row r="272" spans="1:15" s="63" customFormat="1" ht="25.5">
      <c r="A272" s="74"/>
      <c r="B272" s="33">
        <v>941</v>
      </c>
      <c r="C272" s="20" t="s">
        <v>16</v>
      </c>
      <c r="D272" s="16" t="s">
        <v>16</v>
      </c>
      <c r="E272" s="20" t="s">
        <v>394</v>
      </c>
      <c r="F272" s="16" t="s">
        <v>206</v>
      </c>
      <c r="G272" s="75"/>
      <c r="H272" s="21" t="s">
        <v>207</v>
      </c>
      <c r="I272" s="98">
        <f>I273</f>
        <v>13780</v>
      </c>
      <c r="J272" s="88"/>
      <c r="K272" s="88"/>
      <c r="L272" s="88"/>
      <c r="M272" s="88"/>
      <c r="N272" s="88"/>
      <c r="O272" s="88"/>
    </row>
    <row r="273" spans="1:15" s="63" customFormat="1" ht="25.5">
      <c r="A273" s="74"/>
      <c r="B273" s="33">
        <v>941</v>
      </c>
      <c r="C273" s="20" t="s">
        <v>16</v>
      </c>
      <c r="D273" s="16" t="s">
        <v>16</v>
      </c>
      <c r="E273" s="20" t="s">
        <v>394</v>
      </c>
      <c r="F273" s="16" t="s">
        <v>208</v>
      </c>
      <c r="G273" s="75" t="s">
        <v>213</v>
      </c>
      <c r="H273" s="21" t="s">
        <v>209</v>
      </c>
      <c r="I273" s="98">
        <v>13780</v>
      </c>
      <c r="J273" s="88"/>
      <c r="K273" s="88"/>
      <c r="L273" s="88"/>
      <c r="M273" s="88"/>
      <c r="N273" s="88"/>
      <c r="O273" s="88"/>
    </row>
    <row r="274" spans="1:15" s="63" customFormat="1" ht="51">
      <c r="A274" s="19"/>
      <c r="B274" s="33">
        <v>941</v>
      </c>
      <c r="C274" s="20" t="s">
        <v>16</v>
      </c>
      <c r="D274" s="16" t="s">
        <v>16</v>
      </c>
      <c r="E274" s="20" t="s">
        <v>265</v>
      </c>
      <c r="F274" s="16"/>
      <c r="G274" s="20"/>
      <c r="H274" s="21" t="s">
        <v>266</v>
      </c>
      <c r="I274" s="90">
        <f>I275</f>
        <v>675190</v>
      </c>
      <c r="J274" s="88"/>
      <c r="K274" s="88"/>
      <c r="L274" s="88"/>
      <c r="M274" s="88"/>
      <c r="N274" s="88"/>
      <c r="O274" s="88"/>
    </row>
    <row r="275" spans="1:15" s="63" customFormat="1" ht="25.5">
      <c r="A275" s="19"/>
      <c r="B275" s="33">
        <v>941</v>
      </c>
      <c r="C275" s="20" t="s">
        <v>16</v>
      </c>
      <c r="D275" s="16" t="s">
        <v>16</v>
      </c>
      <c r="E275" s="20" t="s">
        <v>265</v>
      </c>
      <c r="F275" s="16" t="s">
        <v>35</v>
      </c>
      <c r="G275" s="20"/>
      <c r="H275" s="21" t="s">
        <v>205</v>
      </c>
      <c r="I275" s="90">
        <f>I276</f>
        <v>675190</v>
      </c>
      <c r="J275" s="88"/>
      <c r="K275" s="88"/>
      <c r="L275" s="88"/>
      <c r="M275" s="88"/>
      <c r="N275" s="88"/>
      <c r="O275" s="88"/>
    </row>
    <row r="276" spans="1:15" s="63" customFormat="1" ht="25.5">
      <c r="A276" s="19"/>
      <c r="B276" s="33">
        <v>941</v>
      </c>
      <c r="C276" s="20" t="s">
        <v>16</v>
      </c>
      <c r="D276" s="16" t="s">
        <v>16</v>
      </c>
      <c r="E276" s="20" t="s">
        <v>265</v>
      </c>
      <c r="F276" s="16" t="s">
        <v>206</v>
      </c>
      <c r="G276" s="20"/>
      <c r="H276" s="21" t="s">
        <v>207</v>
      </c>
      <c r="I276" s="90">
        <f>I277</f>
        <v>675190</v>
      </c>
      <c r="J276" s="88"/>
      <c r="K276" s="88"/>
      <c r="L276" s="88"/>
      <c r="M276" s="88"/>
      <c r="N276" s="88"/>
      <c r="O276" s="88"/>
    </row>
    <row r="277" spans="1:15" s="63" customFormat="1" ht="25.5">
      <c r="A277" s="19"/>
      <c r="B277" s="33">
        <v>941</v>
      </c>
      <c r="C277" s="20" t="s">
        <v>16</v>
      </c>
      <c r="D277" s="16" t="s">
        <v>16</v>
      </c>
      <c r="E277" s="20" t="s">
        <v>265</v>
      </c>
      <c r="F277" s="16" t="s">
        <v>208</v>
      </c>
      <c r="G277" s="20" t="s">
        <v>213</v>
      </c>
      <c r="H277" s="21" t="s">
        <v>209</v>
      </c>
      <c r="I277" s="90">
        <v>675190</v>
      </c>
      <c r="J277" s="88"/>
      <c r="K277" s="88"/>
      <c r="L277" s="88"/>
      <c r="M277" s="88"/>
      <c r="N277" s="88"/>
      <c r="O277" s="88"/>
    </row>
    <row r="278" spans="1:15" s="63" customFormat="1" ht="38.25">
      <c r="A278" s="19"/>
      <c r="B278" s="33">
        <v>941</v>
      </c>
      <c r="C278" s="20" t="s">
        <v>16</v>
      </c>
      <c r="D278" s="16" t="s">
        <v>16</v>
      </c>
      <c r="E278" s="20" t="s">
        <v>144</v>
      </c>
      <c r="F278" s="16"/>
      <c r="G278" s="20"/>
      <c r="H278" s="21" t="s">
        <v>145</v>
      </c>
      <c r="I278" s="90">
        <f>I286+I291+I279</f>
        <v>512000</v>
      </c>
      <c r="J278" s="88"/>
      <c r="K278" s="88"/>
      <c r="L278" s="88"/>
      <c r="M278" s="88"/>
      <c r="N278" s="88"/>
      <c r="O278" s="88"/>
    </row>
    <row r="279" spans="1:15" s="63" customFormat="1" ht="38.25">
      <c r="A279" s="19"/>
      <c r="B279" s="33">
        <v>941</v>
      </c>
      <c r="C279" s="20" t="s">
        <v>16</v>
      </c>
      <c r="D279" s="16" t="s">
        <v>16</v>
      </c>
      <c r="E279" s="20" t="s">
        <v>143</v>
      </c>
      <c r="F279" s="16"/>
      <c r="G279" s="20"/>
      <c r="H279" s="21" t="s">
        <v>70</v>
      </c>
      <c r="I279" s="90">
        <f>I280</f>
        <v>512000</v>
      </c>
      <c r="J279" s="88"/>
      <c r="K279" s="88"/>
      <c r="L279" s="88"/>
      <c r="M279" s="88"/>
      <c r="N279" s="88"/>
      <c r="O279" s="88"/>
    </row>
    <row r="280" spans="1:15" s="63" customFormat="1" ht="25.5">
      <c r="A280" s="19"/>
      <c r="B280" s="33">
        <v>941</v>
      </c>
      <c r="C280" s="20" t="s">
        <v>16</v>
      </c>
      <c r="D280" s="16" t="s">
        <v>16</v>
      </c>
      <c r="E280" s="20" t="s">
        <v>143</v>
      </c>
      <c r="F280" s="16" t="s">
        <v>35</v>
      </c>
      <c r="G280" s="20"/>
      <c r="H280" s="21" t="s">
        <v>205</v>
      </c>
      <c r="I280" s="90">
        <f>I281</f>
        <v>512000</v>
      </c>
      <c r="J280" s="88"/>
      <c r="K280" s="88"/>
      <c r="L280" s="88"/>
      <c r="M280" s="88"/>
      <c r="N280" s="88"/>
      <c r="O280" s="88"/>
    </row>
    <row r="281" spans="1:15" s="63" customFormat="1" ht="25.5">
      <c r="A281" s="19"/>
      <c r="B281" s="33">
        <v>941</v>
      </c>
      <c r="C281" s="20" t="s">
        <v>16</v>
      </c>
      <c r="D281" s="16" t="s">
        <v>16</v>
      </c>
      <c r="E281" s="20" t="s">
        <v>143</v>
      </c>
      <c r="F281" s="16" t="s">
        <v>206</v>
      </c>
      <c r="G281" s="20"/>
      <c r="H281" s="21" t="s">
        <v>207</v>
      </c>
      <c r="I281" s="90">
        <f>I284+I285+I283+I282</f>
        <v>512000</v>
      </c>
      <c r="J281" s="88"/>
      <c r="K281" s="88"/>
      <c r="L281" s="88"/>
      <c r="M281" s="88"/>
      <c r="N281" s="88"/>
      <c r="O281" s="88"/>
    </row>
    <row r="282" spans="1:15" s="63" customFormat="1" ht="25.5">
      <c r="A282" s="19"/>
      <c r="B282" s="33">
        <v>941</v>
      </c>
      <c r="C282" s="20" t="s">
        <v>16</v>
      </c>
      <c r="D282" s="16" t="s">
        <v>16</v>
      </c>
      <c r="E282" s="20" t="s">
        <v>143</v>
      </c>
      <c r="F282" s="16" t="s">
        <v>208</v>
      </c>
      <c r="G282" s="20" t="s">
        <v>200</v>
      </c>
      <c r="H282" s="21" t="s">
        <v>209</v>
      </c>
      <c r="I282" s="90">
        <v>12000</v>
      </c>
      <c r="J282" s="88"/>
      <c r="K282" s="88"/>
      <c r="L282" s="88"/>
      <c r="M282" s="88"/>
      <c r="N282" s="88"/>
      <c r="O282" s="88"/>
    </row>
    <row r="283" spans="1:15" s="63" customFormat="1" ht="25.5">
      <c r="A283" s="19"/>
      <c r="B283" s="33">
        <v>941</v>
      </c>
      <c r="C283" s="20" t="s">
        <v>16</v>
      </c>
      <c r="D283" s="16" t="s">
        <v>16</v>
      </c>
      <c r="E283" s="20" t="s">
        <v>143</v>
      </c>
      <c r="F283" s="16" t="s">
        <v>208</v>
      </c>
      <c r="G283" s="20" t="s">
        <v>235</v>
      </c>
      <c r="H283" s="21" t="s">
        <v>209</v>
      </c>
      <c r="I283" s="90">
        <v>100000</v>
      </c>
      <c r="J283" s="88"/>
      <c r="K283" s="88"/>
      <c r="L283" s="88"/>
      <c r="M283" s="88"/>
      <c r="N283" s="88"/>
      <c r="O283" s="88"/>
    </row>
    <row r="284" spans="1:15" s="63" customFormat="1" ht="25.5">
      <c r="A284" s="19"/>
      <c r="B284" s="33">
        <v>941</v>
      </c>
      <c r="C284" s="20" t="s">
        <v>16</v>
      </c>
      <c r="D284" s="16" t="s">
        <v>16</v>
      </c>
      <c r="E284" s="20" t="s">
        <v>143</v>
      </c>
      <c r="F284" s="16" t="s">
        <v>208</v>
      </c>
      <c r="G284" s="20" t="s">
        <v>201</v>
      </c>
      <c r="H284" s="21" t="s">
        <v>209</v>
      </c>
      <c r="I284" s="90">
        <v>200000</v>
      </c>
      <c r="J284" s="88"/>
      <c r="K284" s="88"/>
      <c r="L284" s="88"/>
      <c r="M284" s="88"/>
      <c r="N284" s="88"/>
      <c r="O284" s="88"/>
    </row>
    <row r="285" spans="1:15" s="63" customFormat="1" ht="25.5">
      <c r="A285" s="19"/>
      <c r="B285" s="33">
        <v>941</v>
      </c>
      <c r="C285" s="20" t="s">
        <v>16</v>
      </c>
      <c r="D285" s="16" t="s">
        <v>16</v>
      </c>
      <c r="E285" s="20" t="s">
        <v>143</v>
      </c>
      <c r="F285" s="16" t="s">
        <v>208</v>
      </c>
      <c r="G285" s="20" t="s">
        <v>213</v>
      </c>
      <c r="H285" s="21" t="s">
        <v>209</v>
      </c>
      <c r="I285" s="90">
        <v>200000</v>
      </c>
      <c r="J285" s="88"/>
      <c r="K285" s="88"/>
      <c r="L285" s="88"/>
      <c r="M285" s="88"/>
      <c r="N285" s="88"/>
      <c r="O285" s="88"/>
    </row>
    <row r="286" spans="1:9" ht="51" hidden="1">
      <c r="A286" s="40"/>
      <c r="B286" s="16" t="s">
        <v>0</v>
      </c>
      <c r="C286" s="20" t="s">
        <v>16</v>
      </c>
      <c r="D286" s="16" t="s">
        <v>16</v>
      </c>
      <c r="E286" s="20" t="s">
        <v>267</v>
      </c>
      <c r="F286" s="16"/>
      <c r="G286" s="20"/>
      <c r="H286" s="21" t="s">
        <v>264</v>
      </c>
      <c r="I286" s="89">
        <f>I287</f>
        <v>0</v>
      </c>
    </row>
    <row r="287" spans="1:9" ht="25.5" hidden="1">
      <c r="A287" s="19"/>
      <c r="B287" s="20" t="s">
        <v>0</v>
      </c>
      <c r="C287" s="20" t="s">
        <v>16</v>
      </c>
      <c r="D287" s="16" t="s">
        <v>16</v>
      </c>
      <c r="E287" s="20" t="s">
        <v>267</v>
      </c>
      <c r="F287" s="16" t="s">
        <v>35</v>
      </c>
      <c r="G287" s="20"/>
      <c r="H287" s="21" t="s">
        <v>205</v>
      </c>
      <c r="I287" s="89">
        <f>I288</f>
        <v>0</v>
      </c>
    </row>
    <row r="288" spans="1:9" ht="25.5" hidden="1">
      <c r="A288" s="19"/>
      <c r="B288" s="20" t="s">
        <v>0</v>
      </c>
      <c r="C288" s="20" t="s">
        <v>16</v>
      </c>
      <c r="D288" s="16" t="s">
        <v>16</v>
      </c>
      <c r="E288" s="20" t="s">
        <v>267</v>
      </c>
      <c r="F288" s="16" t="s">
        <v>206</v>
      </c>
      <c r="G288" s="20"/>
      <c r="H288" s="21" t="s">
        <v>207</v>
      </c>
      <c r="I288" s="90">
        <f>I290+I289</f>
        <v>0</v>
      </c>
    </row>
    <row r="289" spans="1:9" ht="25.5" hidden="1">
      <c r="A289" s="19"/>
      <c r="B289" s="20" t="s">
        <v>0</v>
      </c>
      <c r="C289" s="20" t="s">
        <v>16</v>
      </c>
      <c r="D289" s="16" t="s">
        <v>16</v>
      </c>
      <c r="E289" s="20" t="s">
        <v>267</v>
      </c>
      <c r="F289" s="16" t="s">
        <v>208</v>
      </c>
      <c r="G289" s="20" t="s">
        <v>200</v>
      </c>
      <c r="H289" s="21" t="s">
        <v>209</v>
      </c>
      <c r="I289" s="90">
        <v>0</v>
      </c>
    </row>
    <row r="290" spans="1:9" ht="25.5" hidden="1">
      <c r="A290" s="19"/>
      <c r="B290" s="20" t="s">
        <v>0</v>
      </c>
      <c r="C290" s="20" t="s">
        <v>16</v>
      </c>
      <c r="D290" s="16" t="s">
        <v>16</v>
      </c>
      <c r="E290" s="20" t="s">
        <v>267</v>
      </c>
      <c r="F290" s="16" t="s">
        <v>208</v>
      </c>
      <c r="G290" s="20" t="s">
        <v>201</v>
      </c>
      <c r="H290" s="21" t="s">
        <v>209</v>
      </c>
      <c r="I290" s="90">
        <v>0</v>
      </c>
    </row>
    <row r="291" spans="1:15" s="63" customFormat="1" ht="38.25" hidden="1">
      <c r="A291" s="19"/>
      <c r="B291" s="33">
        <v>941</v>
      </c>
      <c r="C291" s="20" t="s">
        <v>16</v>
      </c>
      <c r="D291" s="16" t="s">
        <v>16</v>
      </c>
      <c r="E291" s="20" t="s">
        <v>268</v>
      </c>
      <c r="F291" s="16"/>
      <c r="G291" s="20"/>
      <c r="H291" s="21" t="s">
        <v>266</v>
      </c>
      <c r="I291" s="90">
        <f>I292</f>
        <v>0</v>
      </c>
      <c r="J291" s="88"/>
      <c r="K291" s="88"/>
      <c r="L291" s="88"/>
      <c r="M291" s="88"/>
      <c r="N291" s="88"/>
      <c r="O291" s="88"/>
    </row>
    <row r="292" spans="1:15" s="63" customFormat="1" ht="25.5" hidden="1">
      <c r="A292" s="19"/>
      <c r="B292" s="33">
        <v>941</v>
      </c>
      <c r="C292" s="20" t="s">
        <v>16</v>
      </c>
      <c r="D292" s="16" t="s">
        <v>16</v>
      </c>
      <c r="E292" s="20" t="s">
        <v>268</v>
      </c>
      <c r="F292" s="16" t="s">
        <v>35</v>
      </c>
      <c r="G292" s="20"/>
      <c r="H292" s="21" t="s">
        <v>205</v>
      </c>
      <c r="I292" s="90">
        <f>I293</f>
        <v>0</v>
      </c>
      <c r="J292" s="88"/>
      <c r="K292" s="88"/>
      <c r="L292" s="88"/>
      <c r="M292" s="88"/>
      <c r="N292" s="88"/>
      <c r="O292" s="88"/>
    </row>
    <row r="293" spans="1:15" s="63" customFormat="1" ht="25.5" hidden="1">
      <c r="A293" s="19"/>
      <c r="B293" s="33">
        <v>941</v>
      </c>
      <c r="C293" s="20" t="s">
        <v>16</v>
      </c>
      <c r="D293" s="16" t="s">
        <v>16</v>
      </c>
      <c r="E293" s="20" t="s">
        <v>268</v>
      </c>
      <c r="F293" s="16" t="s">
        <v>206</v>
      </c>
      <c r="G293" s="20"/>
      <c r="H293" s="21" t="s">
        <v>207</v>
      </c>
      <c r="I293" s="90">
        <f>I294</f>
        <v>0</v>
      </c>
      <c r="J293" s="88"/>
      <c r="K293" s="88"/>
      <c r="L293" s="88"/>
      <c r="M293" s="88"/>
      <c r="N293" s="88"/>
      <c r="O293" s="88"/>
    </row>
    <row r="294" spans="1:15" s="63" customFormat="1" ht="25.5" hidden="1">
      <c r="A294" s="19"/>
      <c r="B294" s="33">
        <v>941</v>
      </c>
      <c r="C294" s="20" t="s">
        <v>16</v>
      </c>
      <c r="D294" s="16" t="s">
        <v>16</v>
      </c>
      <c r="E294" s="20" t="s">
        <v>268</v>
      </c>
      <c r="F294" s="16" t="s">
        <v>208</v>
      </c>
      <c r="G294" s="20" t="s">
        <v>201</v>
      </c>
      <c r="H294" s="21" t="s">
        <v>209</v>
      </c>
      <c r="I294" s="90">
        <v>0</v>
      </c>
      <c r="J294" s="88"/>
      <c r="K294" s="88"/>
      <c r="L294" s="88"/>
      <c r="M294" s="88"/>
      <c r="N294" s="88"/>
      <c r="O294" s="88"/>
    </row>
    <row r="295" spans="1:15" s="63" customFormat="1" ht="12.75">
      <c r="A295" s="13"/>
      <c r="B295" s="33">
        <v>941</v>
      </c>
      <c r="C295" s="20" t="s">
        <v>16</v>
      </c>
      <c r="D295" s="16" t="s">
        <v>16</v>
      </c>
      <c r="E295" s="20" t="s">
        <v>179</v>
      </c>
      <c r="F295" s="16"/>
      <c r="G295" s="20"/>
      <c r="H295" s="21" t="s">
        <v>76</v>
      </c>
      <c r="I295" s="89">
        <f>I296</f>
        <v>1420320</v>
      </c>
      <c r="J295" s="88"/>
      <c r="K295" s="88"/>
      <c r="L295" s="88"/>
      <c r="M295" s="88"/>
      <c r="N295" s="88"/>
      <c r="O295" s="88"/>
    </row>
    <row r="296" spans="1:15" s="63" customFormat="1" ht="51">
      <c r="A296" s="13"/>
      <c r="B296" s="33">
        <v>941</v>
      </c>
      <c r="C296" s="20" t="s">
        <v>16</v>
      </c>
      <c r="D296" s="16" t="s">
        <v>16</v>
      </c>
      <c r="E296" s="20" t="s">
        <v>269</v>
      </c>
      <c r="F296" s="16"/>
      <c r="G296" s="20"/>
      <c r="H296" s="21" t="s">
        <v>270</v>
      </c>
      <c r="I296" s="89">
        <f>I297+I306+I310</f>
        <v>1420320</v>
      </c>
      <c r="J296" s="88"/>
      <c r="K296" s="88"/>
      <c r="L296" s="88"/>
      <c r="M296" s="88"/>
      <c r="N296" s="88"/>
      <c r="O296" s="88"/>
    </row>
    <row r="297" spans="1:15" s="63" customFormat="1" ht="38.25">
      <c r="A297" s="13"/>
      <c r="B297" s="33">
        <v>941</v>
      </c>
      <c r="C297" s="20" t="s">
        <v>16</v>
      </c>
      <c r="D297" s="16" t="s">
        <v>16</v>
      </c>
      <c r="E297" s="20" t="s">
        <v>291</v>
      </c>
      <c r="F297" s="16"/>
      <c r="G297" s="20"/>
      <c r="H297" s="21" t="s">
        <v>70</v>
      </c>
      <c r="I297" s="89">
        <f>I298</f>
        <v>1200000</v>
      </c>
      <c r="J297" s="88"/>
      <c r="K297" s="88"/>
      <c r="L297" s="88"/>
      <c r="M297" s="88"/>
      <c r="N297" s="88"/>
      <c r="O297" s="88"/>
    </row>
    <row r="298" spans="1:15" s="63" customFormat="1" ht="25.5">
      <c r="A298" s="13"/>
      <c r="B298" s="33">
        <v>941</v>
      </c>
      <c r="C298" s="20" t="s">
        <v>16</v>
      </c>
      <c r="D298" s="16" t="s">
        <v>16</v>
      </c>
      <c r="E298" s="20" t="s">
        <v>291</v>
      </c>
      <c r="F298" s="16" t="s">
        <v>35</v>
      </c>
      <c r="G298" s="20"/>
      <c r="H298" s="21" t="s">
        <v>205</v>
      </c>
      <c r="I298" s="89">
        <f>I299</f>
        <v>1200000</v>
      </c>
      <c r="J298" s="88"/>
      <c r="K298" s="88"/>
      <c r="L298" s="88"/>
      <c r="M298" s="88"/>
      <c r="N298" s="88"/>
      <c r="O298" s="88"/>
    </row>
    <row r="299" spans="1:15" s="63" customFormat="1" ht="25.5">
      <c r="A299" s="19"/>
      <c r="B299" s="33">
        <v>941</v>
      </c>
      <c r="C299" s="20" t="s">
        <v>16</v>
      </c>
      <c r="D299" s="16" t="s">
        <v>16</v>
      </c>
      <c r="E299" s="20" t="s">
        <v>291</v>
      </c>
      <c r="F299" s="16" t="s">
        <v>206</v>
      </c>
      <c r="G299" s="20"/>
      <c r="H299" s="21" t="s">
        <v>207</v>
      </c>
      <c r="I299" s="90">
        <f>I300+I305</f>
        <v>1200000</v>
      </c>
      <c r="J299" s="88"/>
      <c r="K299" s="88"/>
      <c r="L299" s="88"/>
      <c r="M299" s="88"/>
      <c r="N299" s="88"/>
      <c r="O299" s="88"/>
    </row>
    <row r="300" spans="1:15" s="63" customFormat="1" ht="38.25">
      <c r="A300" s="19"/>
      <c r="B300" s="33">
        <v>941</v>
      </c>
      <c r="C300" s="20" t="s">
        <v>16</v>
      </c>
      <c r="D300" s="16" t="s">
        <v>16</v>
      </c>
      <c r="E300" s="20" t="s">
        <v>291</v>
      </c>
      <c r="F300" s="16" t="s">
        <v>245</v>
      </c>
      <c r="G300" s="20" t="s">
        <v>235</v>
      </c>
      <c r="H300" s="21" t="s">
        <v>292</v>
      </c>
      <c r="I300" s="90">
        <v>1200000</v>
      </c>
      <c r="J300" s="88"/>
      <c r="K300" s="88"/>
      <c r="L300" s="88"/>
      <c r="M300" s="88"/>
      <c r="N300" s="88"/>
      <c r="O300" s="88"/>
    </row>
    <row r="301" spans="1:15" s="63" customFormat="1" ht="38.25" hidden="1">
      <c r="A301" s="19"/>
      <c r="B301" s="33">
        <v>941</v>
      </c>
      <c r="C301" s="20" t="s">
        <v>16</v>
      </c>
      <c r="D301" s="16" t="s">
        <v>16</v>
      </c>
      <c r="E301" s="20" t="s">
        <v>271</v>
      </c>
      <c r="F301" s="16"/>
      <c r="G301" s="20"/>
      <c r="H301" s="21" t="s">
        <v>266</v>
      </c>
      <c r="I301" s="90">
        <f>I302</f>
        <v>0</v>
      </c>
      <c r="J301" s="88"/>
      <c r="K301" s="88"/>
      <c r="L301" s="88"/>
      <c r="M301" s="88"/>
      <c r="N301" s="88"/>
      <c r="O301" s="88"/>
    </row>
    <row r="302" spans="1:15" s="63" customFormat="1" ht="25.5" hidden="1">
      <c r="A302" s="19"/>
      <c r="B302" s="33">
        <v>941</v>
      </c>
      <c r="C302" s="20" t="s">
        <v>16</v>
      </c>
      <c r="D302" s="16" t="s">
        <v>16</v>
      </c>
      <c r="E302" s="20" t="s">
        <v>271</v>
      </c>
      <c r="F302" s="16" t="s">
        <v>35</v>
      </c>
      <c r="G302" s="20"/>
      <c r="H302" s="21" t="s">
        <v>205</v>
      </c>
      <c r="I302" s="90">
        <f>I303</f>
        <v>0</v>
      </c>
      <c r="J302" s="88"/>
      <c r="K302" s="88"/>
      <c r="L302" s="88"/>
      <c r="M302" s="88"/>
      <c r="N302" s="88"/>
      <c r="O302" s="88"/>
    </row>
    <row r="303" spans="1:15" s="63" customFormat="1" ht="25.5" hidden="1">
      <c r="A303" s="19"/>
      <c r="B303" s="33">
        <v>941</v>
      </c>
      <c r="C303" s="20" t="s">
        <v>16</v>
      </c>
      <c r="D303" s="16" t="s">
        <v>16</v>
      </c>
      <c r="E303" s="20" t="s">
        <v>271</v>
      </c>
      <c r="F303" s="16" t="s">
        <v>206</v>
      </c>
      <c r="G303" s="20"/>
      <c r="H303" s="21" t="s">
        <v>207</v>
      </c>
      <c r="I303" s="90">
        <f>I304</f>
        <v>0</v>
      </c>
      <c r="J303" s="88"/>
      <c r="K303" s="88"/>
      <c r="L303" s="88"/>
      <c r="M303" s="88"/>
      <c r="N303" s="88"/>
      <c r="O303" s="88"/>
    </row>
    <row r="304" spans="1:15" s="63" customFormat="1" ht="25.5" hidden="1">
      <c r="A304" s="19"/>
      <c r="B304" s="33">
        <v>941</v>
      </c>
      <c r="C304" s="20" t="s">
        <v>16</v>
      </c>
      <c r="D304" s="16" t="s">
        <v>16</v>
      </c>
      <c r="E304" s="20" t="s">
        <v>271</v>
      </c>
      <c r="F304" s="16" t="s">
        <v>208</v>
      </c>
      <c r="G304" s="20" t="s">
        <v>213</v>
      </c>
      <c r="H304" s="21" t="s">
        <v>209</v>
      </c>
      <c r="I304" s="90">
        <v>0</v>
      </c>
      <c r="J304" s="88"/>
      <c r="K304" s="88"/>
      <c r="L304" s="88"/>
      <c r="M304" s="88"/>
      <c r="N304" s="88"/>
      <c r="O304" s="88"/>
    </row>
    <row r="305" spans="1:15" s="63" customFormat="1" ht="25.5" hidden="1">
      <c r="A305" s="19"/>
      <c r="B305" s="33">
        <v>941</v>
      </c>
      <c r="C305" s="20" t="s">
        <v>16</v>
      </c>
      <c r="D305" s="16" t="s">
        <v>16</v>
      </c>
      <c r="E305" s="20" t="s">
        <v>291</v>
      </c>
      <c r="F305" s="16" t="s">
        <v>208</v>
      </c>
      <c r="G305" s="20" t="s">
        <v>201</v>
      </c>
      <c r="H305" s="21" t="s">
        <v>209</v>
      </c>
      <c r="I305" s="90">
        <v>0</v>
      </c>
      <c r="J305" s="88"/>
      <c r="K305" s="88"/>
      <c r="L305" s="88"/>
      <c r="M305" s="88"/>
      <c r="N305" s="88"/>
      <c r="O305" s="88"/>
    </row>
    <row r="306" spans="1:15" s="63" customFormat="1" ht="51">
      <c r="A306" s="74"/>
      <c r="B306" s="33">
        <v>941</v>
      </c>
      <c r="C306" s="20" t="s">
        <v>16</v>
      </c>
      <c r="D306" s="16" t="s">
        <v>16</v>
      </c>
      <c r="E306" s="20" t="s">
        <v>395</v>
      </c>
      <c r="F306" s="76"/>
      <c r="G306" s="75"/>
      <c r="H306" s="21" t="s">
        <v>266</v>
      </c>
      <c r="I306" s="98">
        <f>I307</f>
        <v>4320</v>
      </c>
      <c r="J306" s="88"/>
      <c r="K306" s="88"/>
      <c r="L306" s="88"/>
      <c r="M306" s="88"/>
      <c r="N306" s="88"/>
      <c r="O306" s="88"/>
    </row>
    <row r="307" spans="1:15" s="63" customFormat="1" ht="25.5">
      <c r="A307" s="74"/>
      <c r="B307" s="33">
        <v>941</v>
      </c>
      <c r="C307" s="20" t="s">
        <v>16</v>
      </c>
      <c r="D307" s="16" t="s">
        <v>16</v>
      </c>
      <c r="E307" s="20" t="s">
        <v>395</v>
      </c>
      <c r="F307" s="76" t="s">
        <v>35</v>
      </c>
      <c r="G307" s="75"/>
      <c r="H307" s="21" t="s">
        <v>205</v>
      </c>
      <c r="I307" s="98">
        <f>I308</f>
        <v>4320</v>
      </c>
      <c r="J307" s="88"/>
      <c r="K307" s="88"/>
      <c r="L307" s="88"/>
      <c r="M307" s="88"/>
      <c r="N307" s="88"/>
      <c r="O307" s="88"/>
    </row>
    <row r="308" spans="1:15" s="63" customFormat="1" ht="25.5">
      <c r="A308" s="74"/>
      <c r="B308" s="33">
        <v>941</v>
      </c>
      <c r="C308" s="20" t="s">
        <v>16</v>
      </c>
      <c r="D308" s="16" t="s">
        <v>16</v>
      </c>
      <c r="E308" s="20" t="s">
        <v>395</v>
      </c>
      <c r="F308" s="76" t="s">
        <v>206</v>
      </c>
      <c r="G308" s="75"/>
      <c r="H308" s="21" t="s">
        <v>207</v>
      </c>
      <c r="I308" s="98">
        <f>I309</f>
        <v>4320</v>
      </c>
      <c r="J308" s="88"/>
      <c r="K308" s="88"/>
      <c r="L308" s="88"/>
      <c r="M308" s="88"/>
      <c r="N308" s="88"/>
      <c r="O308" s="88"/>
    </row>
    <row r="309" spans="1:15" s="63" customFormat="1" ht="25.5">
      <c r="A309" s="74"/>
      <c r="B309" s="33">
        <v>941</v>
      </c>
      <c r="C309" s="20" t="s">
        <v>16</v>
      </c>
      <c r="D309" s="16" t="s">
        <v>16</v>
      </c>
      <c r="E309" s="20" t="s">
        <v>395</v>
      </c>
      <c r="F309" s="76" t="s">
        <v>208</v>
      </c>
      <c r="G309" s="75" t="s">
        <v>215</v>
      </c>
      <c r="H309" s="21" t="s">
        <v>209</v>
      </c>
      <c r="I309" s="98">
        <v>4320</v>
      </c>
      <c r="J309" s="88"/>
      <c r="K309" s="88"/>
      <c r="L309" s="88"/>
      <c r="M309" s="88"/>
      <c r="N309" s="88"/>
      <c r="O309" s="88"/>
    </row>
    <row r="310" spans="1:15" s="63" customFormat="1" ht="51">
      <c r="A310" s="74"/>
      <c r="B310" s="33">
        <v>941</v>
      </c>
      <c r="C310" s="20" t="s">
        <v>16</v>
      </c>
      <c r="D310" s="16" t="s">
        <v>16</v>
      </c>
      <c r="E310" s="20" t="s">
        <v>271</v>
      </c>
      <c r="F310" s="76"/>
      <c r="G310" s="75"/>
      <c r="H310" s="21" t="s">
        <v>266</v>
      </c>
      <c r="I310" s="98">
        <f>I311</f>
        <v>216000</v>
      </c>
      <c r="J310" s="88"/>
      <c r="K310" s="88"/>
      <c r="L310" s="88"/>
      <c r="M310" s="88"/>
      <c r="N310" s="88"/>
      <c r="O310" s="88"/>
    </row>
    <row r="311" spans="1:15" s="63" customFormat="1" ht="25.5">
      <c r="A311" s="74"/>
      <c r="B311" s="33">
        <v>941</v>
      </c>
      <c r="C311" s="20" t="s">
        <v>16</v>
      </c>
      <c r="D311" s="16" t="s">
        <v>16</v>
      </c>
      <c r="E311" s="20" t="s">
        <v>271</v>
      </c>
      <c r="F311" s="76" t="s">
        <v>35</v>
      </c>
      <c r="G311" s="75"/>
      <c r="H311" s="21" t="s">
        <v>205</v>
      </c>
      <c r="I311" s="98">
        <f>I312</f>
        <v>216000</v>
      </c>
      <c r="J311" s="88"/>
      <c r="K311" s="88"/>
      <c r="L311" s="88"/>
      <c r="M311" s="88"/>
      <c r="N311" s="88"/>
      <c r="O311" s="88"/>
    </row>
    <row r="312" spans="1:15" s="63" customFormat="1" ht="25.5">
      <c r="A312" s="74"/>
      <c r="B312" s="33">
        <v>941</v>
      </c>
      <c r="C312" s="20" t="s">
        <v>16</v>
      </c>
      <c r="D312" s="16" t="s">
        <v>16</v>
      </c>
      <c r="E312" s="20" t="s">
        <v>271</v>
      </c>
      <c r="F312" s="76" t="s">
        <v>206</v>
      </c>
      <c r="G312" s="75"/>
      <c r="H312" s="21" t="s">
        <v>207</v>
      </c>
      <c r="I312" s="98">
        <f>I313</f>
        <v>216000</v>
      </c>
      <c r="J312" s="88"/>
      <c r="K312" s="88"/>
      <c r="L312" s="88"/>
      <c r="M312" s="88"/>
      <c r="N312" s="88"/>
      <c r="O312" s="88"/>
    </row>
    <row r="313" spans="1:15" s="63" customFormat="1" ht="25.5">
      <c r="A313" s="74"/>
      <c r="B313" s="33">
        <v>941</v>
      </c>
      <c r="C313" s="20" t="s">
        <v>16</v>
      </c>
      <c r="D313" s="16" t="s">
        <v>16</v>
      </c>
      <c r="E313" s="20" t="s">
        <v>271</v>
      </c>
      <c r="F313" s="76" t="s">
        <v>208</v>
      </c>
      <c r="G313" s="75" t="s">
        <v>215</v>
      </c>
      <c r="H313" s="21" t="s">
        <v>209</v>
      </c>
      <c r="I313" s="98">
        <v>216000</v>
      </c>
      <c r="J313" s="88"/>
      <c r="K313" s="88"/>
      <c r="L313" s="88"/>
      <c r="M313" s="88"/>
      <c r="N313" s="88"/>
      <c r="O313" s="88"/>
    </row>
    <row r="314" spans="1:15" s="63" customFormat="1" ht="12.75" hidden="1">
      <c r="A314" s="19"/>
      <c r="B314" s="33">
        <v>941</v>
      </c>
      <c r="C314" s="20" t="s">
        <v>16</v>
      </c>
      <c r="D314" s="16" t="s">
        <v>16</v>
      </c>
      <c r="E314" s="20" t="s">
        <v>117</v>
      </c>
      <c r="F314" s="16"/>
      <c r="G314" s="20"/>
      <c r="H314" s="21" t="s">
        <v>46</v>
      </c>
      <c r="I314" s="90">
        <f>I315</f>
        <v>0</v>
      </c>
      <c r="J314" s="88"/>
      <c r="K314" s="88"/>
      <c r="L314" s="88"/>
      <c r="M314" s="88"/>
      <c r="N314" s="88"/>
      <c r="O314" s="88"/>
    </row>
    <row r="315" spans="1:15" s="63" customFormat="1" ht="12.75" hidden="1">
      <c r="A315" s="19"/>
      <c r="B315" s="33">
        <v>941</v>
      </c>
      <c r="C315" s="20" t="s">
        <v>16</v>
      </c>
      <c r="D315" s="16" t="s">
        <v>16</v>
      </c>
      <c r="E315" s="20" t="s">
        <v>117</v>
      </c>
      <c r="F315" s="16"/>
      <c r="G315" s="20"/>
      <c r="H315" s="21" t="s">
        <v>46</v>
      </c>
      <c r="I315" s="90">
        <f>I316</f>
        <v>0</v>
      </c>
      <c r="J315" s="88"/>
      <c r="K315" s="88"/>
      <c r="L315" s="88"/>
      <c r="M315" s="88"/>
      <c r="N315" s="88"/>
      <c r="O315" s="88"/>
    </row>
    <row r="316" spans="1:15" s="63" customFormat="1" ht="12.75" hidden="1">
      <c r="A316" s="19"/>
      <c r="B316" s="33">
        <v>941</v>
      </c>
      <c r="C316" s="20" t="s">
        <v>16</v>
      </c>
      <c r="D316" s="16" t="s">
        <v>16</v>
      </c>
      <c r="E316" s="20" t="s">
        <v>117</v>
      </c>
      <c r="F316" s="16"/>
      <c r="G316" s="20"/>
      <c r="H316" s="21" t="s">
        <v>46</v>
      </c>
      <c r="I316" s="90">
        <f>I317</f>
        <v>0</v>
      </c>
      <c r="J316" s="88"/>
      <c r="K316" s="88"/>
      <c r="L316" s="88"/>
      <c r="M316" s="88"/>
      <c r="N316" s="88"/>
      <c r="O316" s="88"/>
    </row>
    <row r="317" spans="1:15" s="63" customFormat="1" ht="38.25" hidden="1">
      <c r="A317" s="19"/>
      <c r="B317" s="33">
        <v>941</v>
      </c>
      <c r="C317" s="20" t="s">
        <v>16</v>
      </c>
      <c r="D317" s="16" t="s">
        <v>16</v>
      </c>
      <c r="E317" s="20" t="s">
        <v>299</v>
      </c>
      <c r="F317" s="16"/>
      <c r="G317" s="20"/>
      <c r="H317" s="21" t="s">
        <v>272</v>
      </c>
      <c r="I317" s="90">
        <f>I318</f>
        <v>0</v>
      </c>
      <c r="J317" s="88"/>
      <c r="K317" s="88"/>
      <c r="L317" s="88"/>
      <c r="M317" s="88"/>
      <c r="N317" s="88"/>
      <c r="O317" s="88"/>
    </row>
    <row r="318" spans="1:15" s="63" customFormat="1" ht="51" hidden="1">
      <c r="A318" s="19"/>
      <c r="B318" s="33">
        <v>941</v>
      </c>
      <c r="C318" s="20" t="s">
        <v>16</v>
      </c>
      <c r="D318" s="16" t="s">
        <v>16</v>
      </c>
      <c r="E318" s="20" t="s">
        <v>299</v>
      </c>
      <c r="F318" s="16" t="s">
        <v>34</v>
      </c>
      <c r="G318" s="20"/>
      <c r="H318" s="21" t="s">
        <v>33</v>
      </c>
      <c r="I318" s="90">
        <f>I319</f>
        <v>0</v>
      </c>
      <c r="J318" s="88"/>
      <c r="K318" s="88"/>
      <c r="L318" s="88"/>
      <c r="M318" s="88"/>
      <c r="N318" s="88"/>
      <c r="O318" s="88"/>
    </row>
    <row r="319" spans="1:9" ht="12.75" hidden="1">
      <c r="A319" s="19"/>
      <c r="B319" s="33">
        <v>941</v>
      </c>
      <c r="C319" s="20" t="s">
        <v>16</v>
      </c>
      <c r="D319" s="16" t="s">
        <v>16</v>
      </c>
      <c r="E319" s="20" t="s">
        <v>299</v>
      </c>
      <c r="F319" s="16" t="s">
        <v>227</v>
      </c>
      <c r="G319" s="20"/>
      <c r="H319" s="21" t="s">
        <v>228</v>
      </c>
      <c r="I319" s="90">
        <f>SUM(I320:I321)</f>
        <v>0</v>
      </c>
    </row>
    <row r="320" spans="1:9" ht="12.75" hidden="1">
      <c r="A320" s="19"/>
      <c r="B320" s="33">
        <v>941</v>
      </c>
      <c r="C320" s="20" t="s">
        <v>16</v>
      </c>
      <c r="D320" s="16" t="s">
        <v>16</v>
      </c>
      <c r="E320" s="20" t="s">
        <v>299</v>
      </c>
      <c r="F320" s="16" t="s">
        <v>229</v>
      </c>
      <c r="G320" s="20" t="s">
        <v>195</v>
      </c>
      <c r="H320" s="21" t="s">
        <v>230</v>
      </c>
      <c r="I320" s="90">
        <v>0</v>
      </c>
    </row>
    <row r="321" spans="1:9" ht="38.25" hidden="1">
      <c r="A321" s="19"/>
      <c r="B321" s="33">
        <v>941</v>
      </c>
      <c r="C321" s="20" t="s">
        <v>16</v>
      </c>
      <c r="D321" s="16" t="s">
        <v>16</v>
      </c>
      <c r="E321" s="20" t="s">
        <v>299</v>
      </c>
      <c r="F321" s="16" t="s">
        <v>233</v>
      </c>
      <c r="G321" s="20" t="s">
        <v>203</v>
      </c>
      <c r="H321" s="21" t="s">
        <v>234</v>
      </c>
      <c r="I321" s="90">
        <v>0</v>
      </c>
    </row>
    <row r="322" spans="1:9" ht="12.75" hidden="1">
      <c r="A322" s="19"/>
      <c r="B322" s="79"/>
      <c r="C322" s="20"/>
      <c r="D322" s="16"/>
      <c r="E322" s="20"/>
      <c r="F322" s="16"/>
      <c r="G322" s="20"/>
      <c r="H322" s="105" t="s">
        <v>68</v>
      </c>
      <c r="I322" s="104">
        <f>I318</f>
        <v>0</v>
      </c>
    </row>
    <row r="323" spans="1:15" s="67" customFormat="1" ht="12.75">
      <c r="A323" s="26"/>
      <c r="B323" s="33">
        <v>941</v>
      </c>
      <c r="C323" s="20" t="s">
        <v>19</v>
      </c>
      <c r="D323" s="16"/>
      <c r="E323" s="20"/>
      <c r="F323" s="16"/>
      <c r="G323" s="20"/>
      <c r="H323" s="21" t="s">
        <v>59</v>
      </c>
      <c r="I323" s="97">
        <f>I324</f>
        <v>14647549.17</v>
      </c>
      <c r="J323" s="100"/>
      <c r="K323" s="100"/>
      <c r="L323" s="100"/>
      <c r="M323" s="100"/>
      <c r="N323" s="100"/>
      <c r="O323" s="100"/>
    </row>
    <row r="324" spans="1:15" s="68" customFormat="1" ht="13.5">
      <c r="A324" s="36"/>
      <c r="B324" s="33">
        <v>941</v>
      </c>
      <c r="C324" s="14" t="s">
        <v>19</v>
      </c>
      <c r="D324" s="15" t="s">
        <v>7</v>
      </c>
      <c r="E324" s="14"/>
      <c r="F324" s="15"/>
      <c r="G324" s="14"/>
      <c r="H324" s="28" t="s">
        <v>20</v>
      </c>
      <c r="I324" s="91">
        <f>I325+I336</f>
        <v>14647549.17</v>
      </c>
      <c r="J324" s="101"/>
      <c r="K324" s="101"/>
      <c r="L324" s="101"/>
      <c r="M324" s="101"/>
      <c r="N324" s="101"/>
      <c r="O324" s="101"/>
    </row>
    <row r="325" spans="1:15" s="68" customFormat="1" ht="24" hidden="1">
      <c r="A325" s="19"/>
      <c r="B325" s="33">
        <v>941</v>
      </c>
      <c r="C325" s="20" t="s">
        <v>19</v>
      </c>
      <c r="D325" s="16" t="s">
        <v>7</v>
      </c>
      <c r="E325" s="20" t="s">
        <v>273</v>
      </c>
      <c r="F325" s="16"/>
      <c r="G325" s="20"/>
      <c r="H325" s="27" t="s">
        <v>274</v>
      </c>
      <c r="I325" s="90">
        <f>I326</f>
        <v>0</v>
      </c>
      <c r="J325" s="101"/>
      <c r="K325" s="101"/>
      <c r="L325" s="101"/>
      <c r="M325" s="101"/>
      <c r="N325" s="101"/>
      <c r="O325" s="101"/>
    </row>
    <row r="326" spans="1:15" s="68" customFormat="1" ht="25.5" hidden="1">
      <c r="A326" s="19"/>
      <c r="B326" s="33">
        <v>941</v>
      </c>
      <c r="C326" s="20" t="s">
        <v>19</v>
      </c>
      <c r="D326" s="16" t="s">
        <v>7</v>
      </c>
      <c r="E326" s="20" t="s">
        <v>275</v>
      </c>
      <c r="F326" s="24"/>
      <c r="G326" s="11"/>
      <c r="H326" s="21" t="s">
        <v>276</v>
      </c>
      <c r="I326" s="90">
        <f>I327</f>
        <v>0</v>
      </c>
      <c r="J326" s="101"/>
      <c r="K326" s="101"/>
      <c r="L326" s="101"/>
      <c r="M326" s="101"/>
      <c r="N326" s="101"/>
      <c r="O326" s="101"/>
    </row>
    <row r="327" spans="1:15" s="68" customFormat="1" ht="25.5" hidden="1">
      <c r="A327" s="19"/>
      <c r="B327" s="33">
        <v>941</v>
      </c>
      <c r="C327" s="20" t="s">
        <v>19</v>
      </c>
      <c r="D327" s="16" t="s">
        <v>7</v>
      </c>
      <c r="E327" s="20" t="s">
        <v>277</v>
      </c>
      <c r="F327" s="16"/>
      <c r="G327" s="20"/>
      <c r="H327" s="21" t="s">
        <v>278</v>
      </c>
      <c r="I327" s="90">
        <f>I328+I332</f>
        <v>0</v>
      </c>
      <c r="J327" s="101"/>
      <c r="K327" s="101"/>
      <c r="L327" s="101"/>
      <c r="M327" s="101"/>
      <c r="N327" s="101"/>
      <c r="O327" s="101"/>
    </row>
    <row r="328" spans="1:15" s="68" customFormat="1" ht="51" hidden="1">
      <c r="A328" s="19"/>
      <c r="B328" s="33">
        <v>941</v>
      </c>
      <c r="C328" s="20" t="s">
        <v>19</v>
      </c>
      <c r="D328" s="16" t="s">
        <v>7</v>
      </c>
      <c r="E328" s="20" t="s">
        <v>279</v>
      </c>
      <c r="F328" s="16"/>
      <c r="G328" s="20"/>
      <c r="H328" s="21" t="s">
        <v>264</v>
      </c>
      <c r="I328" s="90">
        <f>I329</f>
        <v>0</v>
      </c>
      <c r="J328" s="101"/>
      <c r="K328" s="101"/>
      <c r="L328" s="101"/>
      <c r="M328" s="101"/>
      <c r="N328" s="101"/>
      <c r="O328" s="101"/>
    </row>
    <row r="329" spans="1:15" s="68" customFormat="1" ht="25.5" hidden="1">
      <c r="A329" s="19"/>
      <c r="B329" s="33">
        <v>941</v>
      </c>
      <c r="C329" s="20" t="s">
        <v>19</v>
      </c>
      <c r="D329" s="16" t="s">
        <v>7</v>
      </c>
      <c r="E329" s="20" t="s">
        <v>279</v>
      </c>
      <c r="F329" s="16" t="s">
        <v>35</v>
      </c>
      <c r="G329" s="20"/>
      <c r="H329" s="21" t="s">
        <v>205</v>
      </c>
      <c r="I329" s="90">
        <f>I330</f>
        <v>0</v>
      </c>
      <c r="J329" s="101"/>
      <c r="K329" s="101"/>
      <c r="L329" s="101"/>
      <c r="M329" s="101"/>
      <c r="N329" s="101"/>
      <c r="O329" s="101"/>
    </row>
    <row r="330" spans="1:15" s="68" customFormat="1" ht="25.5" hidden="1">
      <c r="A330" s="19"/>
      <c r="B330" s="33">
        <v>941</v>
      </c>
      <c r="C330" s="20" t="s">
        <v>19</v>
      </c>
      <c r="D330" s="16" t="s">
        <v>7</v>
      </c>
      <c r="E330" s="20" t="s">
        <v>279</v>
      </c>
      <c r="F330" s="16" t="s">
        <v>206</v>
      </c>
      <c r="G330" s="20"/>
      <c r="H330" s="21" t="s">
        <v>207</v>
      </c>
      <c r="I330" s="90">
        <f>I331</f>
        <v>0</v>
      </c>
      <c r="J330" s="101"/>
      <c r="K330" s="101"/>
      <c r="L330" s="101"/>
      <c r="M330" s="101"/>
      <c r="N330" s="101"/>
      <c r="O330" s="101"/>
    </row>
    <row r="331" spans="1:15" s="68" customFormat="1" ht="25.5" hidden="1">
      <c r="A331" s="19"/>
      <c r="B331" s="33">
        <v>941</v>
      </c>
      <c r="C331" s="20" t="s">
        <v>19</v>
      </c>
      <c r="D331" s="16" t="s">
        <v>7</v>
      </c>
      <c r="E331" s="20" t="s">
        <v>279</v>
      </c>
      <c r="F331" s="16" t="s">
        <v>208</v>
      </c>
      <c r="G331" s="20" t="s">
        <v>215</v>
      </c>
      <c r="H331" s="21" t="s">
        <v>209</v>
      </c>
      <c r="I331" s="90">
        <v>0</v>
      </c>
      <c r="J331" s="101"/>
      <c r="K331" s="101"/>
      <c r="L331" s="101"/>
      <c r="M331" s="101"/>
      <c r="N331" s="101"/>
      <c r="O331" s="101"/>
    </row>
    <row r="332" spans="1:15" s="68" customFormat="1" ht="38.25" hidden="1">
      <c r="A332" s="19"/>
      <c r="B332" s="33">
        <v>941</v>
      </c>
      <c r="C332" s="20" t="s">
        <v>19</v>
      </c>
      <c r="D332" s="16" t="s">
        <v>7</v>
      </c>
      <c r="E332" s="20" t="s">
        <v>280</v>
      </c>
      <c r="F332" s="16"/>
      <c r="G332" s="20"/>
      <c r="H332" s="21" t="s">
        <v>266</v>
      </c>
      <c r="I332" s="90">
        <f>I333</f>
        <v>0</v>
      </c>
      <c r="J332" s="101"/>
      <c r="K332" s="101"/>
      <c r="L332" s="101"/>
      <c r="M332" s="101"/>
      <c r="N332" s="101"/>
      <c r="O332" s="101"/>
    </row>
    <row r="333" spans="1:15" s="68" customFormat="1" ht="25.5" hidden="1">
      <c r="A333" s="19"/>
      <c r="B333" s="33">
        <v>941</v>
      </c>
      <c r="C333" s="20" t="s">
        <v>19</v>
      </c>
      <c r="D333" s="16" t="s">
        <v>7</v>
      </c>
      <c r="E333" s="20" t="s">
        <v>280</v>
      </c>
      <c r="F333" s="16" t="s">
        <v>35</v>
      </c>
      <c r="G333" s="20"/>
      <c r="H333" s="21" t="s">
        <v>205</v>
      </c>
      <c r="I333" s="90">
        <f>I334</f>
        <v>0</v>
      </c>
      <c r="J333" s="101"/>
      <c r="K333" s="101"/>
      <c r="L333" s="101"/>
      <c r="M333" s="101"/>
      <c r="N333" s="101"/>
      <c r="O333" s="101"/>
    </row>
    <row r="334" spans="1:15" s="68" customFormat="1" ht="25.5" hidden="1">
      <c r="A334" s="19"/>
      <c r="B334" s="33">
        <v>941</v>
      </c>
      <c r="C334" s="20" t="s">
        <v>19</v>
      </c>
      <c r="D334" s="16" t="s">
        <v>7</v>
      </c>
      <c r="E334" s="20" t="s">
        <v>280</v>
      </c>
      <c r="F334" s="16" t="s">
        <v>206</v>
      </c>
      <c r="G334" s="20"/>
      <c r="H334" s="21" t="s">
        <v>207</v>
      </c>
      <c r="I334" s="90">
        <f>I335</f>
        <v>0</v>
      </c>
      <c r="J334" s="101"/>
      <c r="K334" s="101"/>
      <c r="L334" s="101"/>
      <c r="M334" s="101"/>
      <c r="N334" s="101"/>
      <c r="O334" s="101"/>
    </row>
    <row r="335" spans="1:15" s="68" customFormat="1" ht="25.5" hidden="1">
      <c r="A335" s="19"/>
      <c r="B335" s="33">
        <v>941</v>
      </c>
      <c r="C335" s="20" t="s">
        <v>19</v>
      </c>
      <c r="D335" s="16" t="s">
        <v>7</v>
      </c>
      <c r="E335" s="20" t="s">
        <v>280</v>
      </c>
      <c r="F335" s="16" t="s">
        <v>208</v>
      </c>
      <c r="G335" s="20" t="s">
        <v>215</v>
      </c>
      <c r="H335" s="21" t="s">
        <v>209</v>
      </c>
      <c r="I335" s="90">
        <v>0</v>
      </c>
      <c r="J335" s="101"/>
      <c r="K335" s="101"/>
      <c r="L335" s="101"/>
      <c r="M335" s="101"/>
      <c r="N335" s="101"/>
      <c r="O335" s="101"/>
    </row>
    <row r="336" spans="1:15" s="65" customFormat="1" ht="12.75">
      <c r="A336" s="26"/>
      <c r="B336" s="33">
        <v>941</v>
      </c>
      <c r="C336" s="20" t="s">
        <v>19</v>
      </c>
      <c r="D336" s="16" t="s">
        <v>7</v>
      </c>
      <c r="E336" s="20" t="s">
        <v>117</v>
      </c>
      <c r="F336" s="16"/>
      <c r="G336" s="20"/>
      <c r="H336" s="21" t="s">
        <v>46</v>
      </c>
      <c r="I336" s="89">
        <f>I337</f>
        <v>14647549.17</v>
      </c>
      <c r="J336" s="95"/>
      <c r="K336" s="95"/>
      <c r="L336" s="95"/>
      <c r="M336" s="95"/>
      <c r="N336" s="95"/>
      <c r="O336" s="95"/>
    </row>
    <row r="337" spans="1:9" ht="12.75">
      <c r="A337" s="26"/>
      <c r="B337" s="33">
        <v>941</v>
      </c>
      <c r="C337" s="20" t="s">
        <v>19</v>
      </c>
      <c r="D337" s="16" t="s">
        <v>7</v>
      </c>
      <c r="E337" s="20" t="s">
        <v>117</v>
      </c>
      <c r="F337" s="16"/>
      <c r="G337" s="20"/>
      <c r="H337" s="21" t="s">
        <v>46</v>
      </c>
      <c r="I337" s="89">
        <f>I338</f>
        <v>14647549.17</v>
      </c>
    </row>
    <row r="338" spans="1:9" ht="12.75">
      <c r="A338" s="26"/>
      <c r="B338" s="33">
        <v>941</v>
      </c>
      <c r="C338" s="20" t="s">
        <v>19</v>
      </c>
      <c r="D338" s="16" t="s">
        <v>7</v>
      </c>
      <c r="E338" s="20" t="s">
        <v>117</v>
      </c>
      <c r="F338" s="16"/>
      <c r="G338" s="20"/>
      <c r="H338" s="21" t="s">
        <v>46</v>
      </c>
      <c r="I338" s="89">
        <f>I339</f>
        <v>14647549.17</v>
      </c>
    </row>
    <row r="339" spans="1:9" ht="51">
      <c r="A339" s="26"/>
      <c r="B339" s="33">
        <v>941</v>
      </c>
      <c r="C339" s="20" t="s">
        <v>19</v>
      </c>
      <c r="D339" s="16" t="s">
        <v>7</v>
      </c>
      <c r="E339" s="20" t="s">
        <v>180</v>
      </c>
      <c r="F339" s="16"/>
      <c r="G339" s="20"/>
      <c r="H339" s="21" t="s">
        <v>58</v>
      </c>
      <c r="I339" s="89">
        <f>I340+I347+I359</f>
        <v>14647549.17</v>
      </c>
    </row>
    <row r="340" spans="1:15" s="65" customFormat="1" ht="63.75">
      <c r="A340" s="26"/>
      <c r="B340" s="33">
        <v>941</v>
      </c>
      <c r="C340" s="20" t="s">
        <v>19</v>
      </c>
      <c r="D340" s="16" t="s">
        <v>7</v>
      </c>
      <c r="E340" s="20" t="s">
        <v>180</v>
      </c>
      <c r="F340" s="16" t="s">
        <v>34</v>
      </c>
      <c r="G340" s="20"/>
      <c r="H340" s="21" t="s">
        <v>33</v>
      </c>
      <c r="I340" s="89">
        <f>I341</f>
        <v>3969186.33</v>
      </c>
      <c r="J340" s="95"/>
      <c r="K340" s="95"/>
      <c r="L340" s="95"/>
      <c r="M340" s="128"/>
      <c r="N340" s="95"/>
      <c r="O340" s="95"/>
    </row>
    <row r="341" spans="1:15" s="65" customFormat="1" ht="25.5">
      <c r="A341" s="19"/>
      <c r="B341" s="33">
        <v>941</v>
      </c>
      <c r="C341" s="20" t="s">
        <v>19</v>
      </c>
      <c r="D341" s="16" t="s">
        <v>7</v>
      </c>
      <c r="E341" s="20" t="s">
        <v>180</v>
      </c>
      <c r="F341" s="16" t="s">
        <v>227</v>
      </c>
      <c r="G341" s="20"/>
      <c r="H341" s="21" t="s">
        <v>228</v>
      </c>
      <c r="I341" s="90">
        <f>SUM(I342:I346)</f>
        <v>3969186.33</v>
      </c>
      <c r="J341" s="95"/>
      <c r="K341" s="95"/>
      <c r="L341" s="95"/>
      <c r="M341" s="95"/>
      <c r="N341" s="95"/>
      <c r="O341" s="95"/>
    </row>
    <row r="342" spans="1:15" s="65" customFormat="1" ht="12.75">
      <c r="A342" s="19"/>
      <c r="B342" s="33">
        <v>941</v>
      </c>
      <c r="C342" s="20" t="s">
        <v>19</v>
      </c>
      <c r="D342" s="16" t="s">
        <v>7</v>
      </c>
      <c r="E342" s="20" t="s">
        <v>180</v>
      </c>
      <c r="F342" s="16" t="s">
        <v>229</v>
      </c>
      <c r="G342" s="20" t="s">
        <v>195</v>
      </c>
      <c r="H342" s="21" t="s">
        <v>230</v>
      </c>
      <c r="I342" s="90">
        <v>2727163.08</v>
      </c>
      <c r="J342" s="95"/>
      <c r="K342" s="95"/>
      <c r="L342" s="95"/>
      <c r="M342" s="95"/>
      <c r="N342" s="95"/>
      <c r="O342" s="95"/>
    </row>
    <row r="343" spans="1:15" s="65" customFormat="1" ht="25.5">
      <c r="A343" s="19"/>
      <c r="B343" s="33">
        <v>941</v>
      </c>
      <c r="C343" s="20" t="s">
        <v>19</v>
      </c>
      <c r="D343" s="16" t="s">
        <v>7</v>
      </c>
      <c r="E343" s="20" t="s">
        <v>180</v>
      </c>
      <c r="F343" s="16" t="s">
        <v>231</v>
      </c>
      <c r="G343" s="20" t="s">
        <v>198</v>
      </c>
      <c r="H343" s="21" t="s">
        <v>232</v>
      </c>
      <c r="I343" s="90">
        <f>413800+4620</f>
        <v>418420</v>
      </c>
      <c r="J343" s="95"/>
      <c r="K343" s="95"/>
      <c r="L343" s="95"/>
      <c r="M343" s="95"/>
      <c r="N343" s="95"/>
      <c r="O343" s="95"/>
    </row>
    <row r="344" spans="1:15" s="65" customFormat="1" ht="25.5" hidden="1">
      <c r="A344" s="19"/>
      <c r="B344" s="33">
        <v>941</v>
      </c>
      <c r="C344" s="20" t="s">
        <v>19</v>
      </c>
      <c r="D344" s="16" t="s">
        <v>7</v>
      </c>
      <c r="E344" s="20" t="s">
        <v>180</v>
      </c>
      <c r="F344" s="16" t="s">
        <v>231</v>
      </c>
      <c r="G344" s="20" t="s">
        <v>200</v>
      </c>
      <c r="H344" s="21" t="s">
        <v>232</v>
      </c>
      <c r="I344" s="90">
        <f>16840-16840</f>
        <v>0</v>
      </c>
      <c r="J344" s="95"/>
      <c r="K344" s="95"/>
      <c r="L344" s="95"/>
      <c r="M344" s="95"/>
      <c r="N344" s="95"/>
      <c r="O344" s="95"/>
    </row>
    <row r="345" spans="1:15" s="65" customFormat="1" ht="25.5" hidden="1">
      <c r="A345" s="19"/>
      <c r="B345" s="33">
        <v>941</v>
      </c>
      <c r="C345" s="20" t="s">
        <v>19</v>
      </c>
      <c r="D345" s="16" t="s">
        <v>7</v>
      </c>
      <c r="E345" s="20" t="s">
        <v>180</v>
      </c>
      <c r="F345" s="16" t="s">
        <v>231</v>
      </c>
      <c r="G345" s="20" t="s">
        <v>201</v>
      </c>
      <c r="H345" s="21" t="s">
        <v>232</v>
      </c>
      <c r="I345" s="90">
        <v>0</v>
      </c>
      <c r="J345" s="95"/>
      <c r="K345" s="95"/>
      <c r="L345" s="95"/>
      <c r="M345" s="95"/>
      <c r="N345" s="95"/>
      <c r="O345" s="95"/>
    </row>
    <row r="346" spans="1:15" s="65" customFormat="1" ht="38.25">
      <c r="A346" s="19"/>
      <c r="B346" s="33">
        <v>941</v>
      </c>
      <c r="C346" s="20" t="s">
        <v>19</v>
      </c>
      <c r="D346" s="16" t="s">
        <v>7</v>
      </c>
      <c r="E346" s="20" t="s">
        <v>180</v>
      </c>
      <c r="F346" s="16" t="s">
        <v>233</v>
      </c>
      <c r="G346" s="20" t="s">
        <v>203</v>
      </c>
      <c r="H346" s="21" t="s">
        <v>234</v>
      </c>
      <c r="I346" s="90">
        <v>823603.25</v>
      </c>
      <c r="J346" s="95"/>
      <c r="K346" s="95"/>
      <c r="L346" s="95"/>
      <c r="M346" s="95"/>
      <c r="N346" s="95"/>
      <c r="O346" s="95"/>
    </row>
    <row r="347" spans="1:15" s="65" customFormat="1" ht="25.5">
      <c r="A347" s="26"/>
      <c r="B347" s="33">
        <v>941</v>
      </c>
      <c r="C347" s="20" t="s">
        <v>19</v>
      </c>
      <c r="D347" s="16" t="s">
        <v>7</v>
      </c>
      <c r="E347" s="20" t="s">
        <v>180</v>
      </c>
      <c r="F347" s="16" t="s">
        <v>35</v>
      </c>
      <c r="G347" s="20"/>
      <c r="H347" s="21" t="s">
        <v>205</v>
      </c>
      <c r="I347" s="89">
        <f>I348</f>
        <v>10667249.84</v>
      </c>
      <c r="J347" s="95"/>
      <c r="K347" s="95"/>
      <c r="L347" s="95"/>
      <c r="M347" s="95"/>
      <c r="N347" s="95"/>
      <c r="O347" s="95"/>
    </row>
    <row r="348" spans="1:15" s="65" customFormat="1" ht="25.5">
      <c r="A348" s="19"/>
      <c r="B348" s="33">
        <v>941</v>
      </c>
      <c r="C348" s="20" t="s">
        <v>19</v>
      </c>
      <c r="D348" s="16" t="s">
        <v>7</v>
      </c>
      <c r="E348" s="20" t="s">
        <v>180</v>
      </c>
      <c r="F348" s="16" t="s">
        <v>206</v>
      </c>
      <c r="G348" s="20"/>
      <c r="H348" s="21" t="s">
        <v>207</v>
      </c>
      <c r="I348" s="90">
        <f>SUM(I349:I358)</f>
        <v>10667249.84</v>
      </c>
      <c r="J348" s="95"/>
      <c r="K348" s="95"/>
      <c r="L348" s="95"/>
      <c r="M348" s="95"/>
      <c r="N348" s="95"/>
      <c r="O348" s="95"/>
    </row>
    <row r="349" spans="1:15" s="65" customFormat="1" ht="25.5">
      <c r="A349" s="19"/>
      <c r="B349" s="33">
        <v>941</v>
      </c>
      <c r="C349" s="20" t="s">
        <v>19</v>
      </c>
      <c r="D349" s="16" t="s">
        <v>7</v>
      </c>
      <c r="E349" s="20" t="s">
        <v>180</v>
      </c>
      <c r="F349" s="16" t="s">
        <v>210</v>
      </c>
      <c r="G349" s="20" t="s">
        <v>211</v>
      </c>
      <c r="H349" s="21" t="s">
        <v>212</v>
      </c>
      <c r="I349" s="90">
        <v>4800</v>
      </c>
      <c r="J349" s="95"/>
      <c r="K349" s="95"/>
      <c r="L349" s="95"/>
      <c r="M349" s="95"/>
      <c r="N349" s="95"/>
      <c r="O349" s="95"/>
    </row>
    <row r="350" spans="1:15" s="65" customFormat="1" ht="25.5">
      <c r="A350" s="19"/>
      <c r="B350" s="33">
        <v>941</v>
      </c>
      <c r="C350" s="20" t="s">
        <v>19</v>
      </c>
      <c r="D350" s="16" t="s">
        <v>7</v>
      </c>
      <c r="E350" s="20" t="s">
        <v>180</v>
      </c>
      <c r="F350" s="16" t="s">
        <v>210</v>
      </c>
      <c r="G350" s="20" t="s">
        <v>213</v>
      </c>
      <c r="H350" s="21" t="s">
        <v>212</v>
      </c>
      <c r="I350" s="90">
        <v>14000</v>
      </c>
      <c r="J350" s="95"/>
      <c r="K350" s="95"/>
      <c r="L350" s="95"/>
      <c r="M350" s="95"/>
      <c r="N350" s="95"/>
      <c r="O350" s="95"/>
    </row>
    <row r="351" spans="1:15" s="65" customFormat="1" ht="25.5">
      <c r="A351" s="19"/>
      <c r="B351" s="33">
        <v>941</v>
      </c>
      <c r="C351" s="20" t="s">
        <v>19</v>
      </c>
      <c r="D351" s="16" t="s">
        <v>7</v>
      </c>
      <c r="E351" s="20" t="s">
        <v>180</v>
      </c>
      <c r="F351" s="16" t="s">
        <v>208</v>
      </c>
      <c r="G351" s="20" t="s">
        <v>211</v>
      </c>
      <c r="H351" s="21" t="s">
        <v>209</v>
      </c>
      <c r="I351" s="90">
        <v>2300</v>
      </c>
      <c r="J351" s="95"/>
      <c r="K351" s="95"/>
      <c r="L351" s="95"/>
      <c r="M351" s="95"/>
      <c r="N351" s="95"/>
      <c r="O351" s="95"/>
    </row>
    <row r="352" spans="1:15" s="65" customFormat="1" ht="25.5">
      <c r="A352" s="19"/>
      <c r="B352" s="33">
        <v>941</v>
      </c>
      <c r="C352" s="20" t="s">
        <v>19</v>
      </c>
      <c r="D352" s="16" t="s">
        <v>7</v>
      </c>
      <c r="E352" s="20" t="s">
        <v>180</v>
      </c>
      <c r="F352" s="16" t="s">
        <v>208</v>
      </c>
      <c r="G352" s="20" t="s">
        <v>200</v>
      </c>
      <c r="H352" s="21" t="s">
        <v>209</v>
      </c>
      <c r="I352" s="90">
        <v>78000</v>
      </c>
      <c r="J352" s="95"/>
      <c r="K352" s="95"/>
      <c r="L352" s="95"/>
      <c r="M352" s="95"/>
      <c r="N352" s="95"/>
      <c r="O352" s="95"/>
    </row>
    <row r="353" spans="1:15" s="65" customFormat="1" ht="25.5">
      <c r="A353" s="19"/>
      <c r="B353" s="33">
        <v>941</v>
      </c>
      <c r="C353" s="20" t="s">
        <v>19</v>
      </c>
      <c r="D353" s="16" t="s">
        <v>7</v>
      </c>
      <c r="E353" s="20" t="s">
        <v>180</v>
      </c>
      <c r="F353" s="16" t="s">
        <v>208</v>
      </c>
      <c r="G353" s="20" t="s">
        <v>214</v>
      </c>
      <c r="H353" s="21" t="s">
        <v>209</v>
      </c>
      <c r="I353" s="90">
        <f>5149507.42-121293.62</f>
        <v>5028213.8</v>
      </c>
      <c r="J353" s="95"/>
      <c r="K353" s="95"/>
      <c r="L353" s="95"/>
      <c r="M353" s="95"/>
      <c r="N353" s="95"/>
      <c r="O353" s="95"/>
    </row>
    <row r="354" spans="1:15" s="65" customFormat="1" ht="25.5">
      <c r="A354" s="19"/>
      <c r="B354" s="33">
        <v>941</v>
      </c>
      <c r="C354" s="20" t="s">
        <v>19</v>
      </c>
      <c r="D354" s="16" t="s">
        <v>7</v>
      </c>
      <c r="E354" s="20" t="s">
        <v>180</v>
      </c>
      <c r="F354" s="16" t="s">
        <v>208</v>
      </c>
      <c r="G354" s="20" t="s">
        <v>235</v>
      </c>
      <c r="H354" s="21" t="s">
        <v>209</v>
      </c>
      <c r="I354" s="90">
        <f>206289.82+3500616.67+121293.62</f>
        <v>3828200.11</v>
      </c>
      <c r="J354" s="95"/>
      <c r="K354" s="95"/>
      <c r="L354" s="95"/>
      <c r="M354" s="95"/>
      <c r="N354" s="95"/>
      <c r="O354" s="95"/>
    </row>
    <row r="355" spans="1:15" s="65" customFormat="1" ht="25.5">
      <c r="A355" s="19"/>
      <c r="B355" s="33">
        <v>941</v>
      </c>
      <c r="C355" s="20" t="s">
        <v>19</v>
      </c>
      <c r="D355" s="16" t="s">
        <v>7</v>
      </c>
      <c r="E355" s="20" t="s">
        <v>180</v>
      </c>
      <c r="F355" s="16" t="s">
        <v>208</v>
      </c>
      <c r="G355" s="20" t="s">
        <v>201</v>
      </c>
      <c r="H355" s="21" t="s">
        <v>209</v>
      </c>
      <c r="I355" s="90">
        <v>96450.93</v>
      </c>
      <c r="J355" s="95"/>
      <c r="K355" s="95"/>
      <c r="L355" s="95"/>
      <c r="M355" s="95"/>
      <c r="N355" s="95"/>
      <c r="O355" s="95"/>
    </row>
    <row r="356" spans="1:15" s="65" customFormat="1" ht="25.5">
      <c r="A356" s="19"/>
      <c r="B356" s="33">
        <v>941</v>
      </c>
      <c r="C356" s="20" t="s">
        <v>19</v>
      </c>
      <c r="D356" s="16" t="s">
        <v>7</v>
      </c>
      <c r="E356" s="20" t="s">
        <v>180</v>
      </c>
      <c r="F356" s="16" t="s">
        <v>208</v>
      </c>
      <c r="G356" s="20" t="s">
        <v>219</v>
      </c>
      <c r="H356" s="21" t="s">
        <v>209</v>
      </c>
      <c r="I356" s="90">
        <v>204000</v>
      </c>
      <c r="J356" s="95"/>
      <c r="K356" s="95"/>
      <c r="L356" s="95"/>
      <c r="M356" s="95"/>
      <c r="N356" s="95"/>
      <c r="O356" s="95"/>
    </row>
    <row r="357" spans="1:15" s="65" customFormat="1" ht="25.5">
      <c r="A357" s="19"/>
      <c r="B357" s="33">
        <v>941</v>
      </c>
      <c r="C357" s="20" t="s">
        <v>19</v>
      </c>
      <c r="D357" s="16" t="s">
        <v>7</v>
      </c>
      <c r="E357" s="20" t="s">
        <v>180</v>
      </c>
      <c r="F357" s="16" t="s">
        <v>208</v>
      </c>
      <c r="G357" s="20" t="s">
        <v>215</v>
      </c>
      <c r="H357" s="21" t="s">
        <v>209</v>
      </c>
      <c r="I357" s="90">
        <f>1494000-173000</f>
        <v>1321000</v>
      </c>
      <c r="J357" s="95"/>
      <c r="K357" s="95"/>
      <c r="L357" s="95"/>
      <c r="M357" s="95"/>
      <c r="N357" s="95"/>
      <c r="O357" s="95"/>
    </row>
    <row r="358" spans="1:15" s="65" customFormat="1" ht="25.5">
      <c r="A358" s="19"/>
      <c r="B358" s="33">
        <v>941</v>
      </c>
      <c r="C358" s="20" t="s">
        <v>19</v>
      </c>
      <c r="D358" s="16" t="s">
        <v>7</v>
      </c>
      <c r="E358" s="20" t="s">
        <v>180</v>
      </c>
      <c r="F358" s="16" t="s">
        <v>208</v>
      </c>
      <c r="G358" s="20" t="s">
        <v>213</v>
      </c>
      <c r="H358" s="21" t="s">
        <v>209</v>
      </c>
      <c r="I358" s="90">
        <v>90285</v>
      </c>
      <c r="J358" s="95"/>
      <c r="K358" s="95"/>
      <c r="L358" s="95"/>
      <c r="M358" s="95"/>
      <c r="N358" s="95"/>
      <c r="O358" s="95"/>
    </row>
    <row r="359" spans="1:9" ht="12.75">
      <c r="A359" s="26"/>
      <c r="B359" s="33">
        <v>941</v>
      </c>
      <c r="C359" s="20" t="s">
        <v>19</v>
      </c>
      <c r="D359" s="16" t="s">
        <v>7</v>
      </c>
      <c r="E359" s="20" t="s">
        <v>180</v>
      </c>
      <c r="F359" s="16" t="s">
        <v>37</v>
      </c>
      <c r="G359" s="20"/>
      <c r="H359" s="21" t="s">
        <v>36</v>
      </c>
      <c r="I359" s="89">
        <f>I360</f>
        <v>11113</v>
      </c>
    </row>
    <row r="360" spans="1:9" ht="12.75">
      <c r="A360" s="19"/>
      <c r="B360" s="33">
        <v>941</v>
      </c>
      <c r="C360" s="20" t="s">
        <v>19</v>
      </c>
      <c r="D360" s="16" t="s">
        <v>7</v>
      </c>
      <c r="E360" s="20" t="s">
        <v>180</v>
      </c>
      <c r="F360" s="16" t="s">
        <v>216</v>
      </c>
      <c r="G360" s="20"/>
      <c r="H360" s="21" t="s">
        <v>217</v>
      </c>
      <c r="I360" s="90">
        <f>SUM(I361:I362)</f>
        <v>11113</v>
      </c>
    </row>
    <row r="361" spans="1:9" ht="25.5">
      <c r="A361" s="19"/>
      <c r="B361" s="33">
        <v>941</v>
      </c>
      <c r="C361" s="20" t="s">
        <v>19</v>
      </c>
      <c r="D361" s="16" t="s">
        <v>7</v>
      </c>
      <c r="E361" s="20" t="s">
        <v>180</v>
      </c>
      <c r="F361" s="16" t="s">
        <v>218</v>
      </c>
      <c r="G361" s="20" t="s">
        <v>219</v>
      </c>
      <c r="H361" s="21" t="s">
        <v>220</v>
      </c>
      <c r="I361" s="90">
        <v>4963</v>
      </c>
    </row>
    <row r="362" spans="1:9" ht="12.75">
      <c r="A362" s="19"/>
      <c r="B362" s="33">
        <v>941</v>
      </c>
      <c r="C362" s="20" t="s">
        <v>19</v>
      </c>
      <c r="D362" s="16" t="s">
        <v>7</v>
      </c>
      <c r="E362" s="20" t="s">
        <v>180</v>
      </c>
      <c r="F362" s="16" t="s">
        <v>223</v>
      </c>
      <c r="G362" s="20" t="s">
        <v>219</v>
      </c>
      <c r="H362" s="21" t="s">
        <v>224</v>
      </c>
      <c r="I362" s="90">
        <f>250+1000+4900</f>
        <v>6150</v>
      </c>
    </row>
    <row r="363" spans="1:15" s="62" customFormat="1" ht="12.75">
      <c r="A363" s="26"/>
      <c r="B363" s="33">
        <v>941</v>
      </c>
      <c r="C363" s="20" t="s">
        <v>14</v>
      </c>
      <c r="D363" s="16"/>
      <c r="E363" s="20"/>
      <c r="F363" s="16"/>
      <c r="G363" s="20"/>
      <c r="H363" s="21" t="s">
        <v>60</v>
      </c>
      <c r="I363" s="89">
        <f>I364+I372</f>
        <v>107123.48</v>
      </c>
      <c r="J363" s="86"/>
      <c r="K363" s="86"/>
      <c r="L363" s="86"/>
      <c r="M363" s="86"/>
      <c r="N363" s="86"/>
      <c r="O363" s="86"/>
    </row>
    <row r="364" spans="1:15" s="63" customFormat="1" ht="12.75">
      <c r="A364" s="26"/>
      <c r="B364" s="33">
        <v>941</v>
      </c>
      <c r="C364" s="14" t="s">
        <v>14</v>
      </c>
      <c r="D364" s="15" t="s">
        <v>7</v>
      </c>
      <c r="E364" s="14"/>
      <c r="F364" s="15"/>
      <c r="G364" s="14"/>
      <c r="H364" s="17" t="s">
        <v>61</v>
      </c>
      <c r="I364" s="91">
        <f aca="true" t="shared" si="7" ref="I364:I370">I365</f>
        <v>73358.4</v>
      </c>
      <c r="J364" s="88"/>
      <c r="K364" s="88"/>
      <c r="L364" s="88"/>
      <c r="M364" s="88"/>
      <c r="N364" s="88"/>
      <c r="O364" s="88"/>
    </row>
    <row r="365" spans="1:15" s="63" customFormat="1" ht="12.75">
      <c r="A365" s="26"/>
      <c r="B365" s="33">
        <v>941</v>
      </c>
      <c r="C365" s="20" t="s">
        <v>14</v>
      </c>
      <c r="D365" s="16" t="s">
        <v>7</v>
      </c>
      <c r="E365" s="20" t="s">
        <v>117</v>
      </c>
      <c r="F365" s="16"/>
      <c r="G365" s="20"/>
      <c r="H365" s="21" t="s">
        <v>46</v>
      </c>
      <c r="I365" s="89">
        <f t="shared" si="7"/>
        <v>73358.4</v>
      </c>
      <c r="J365" s="88"/>
      <c r="K365" s="88"/>
      <c r="L365" s="88"/>
      <c r="M365" s="88"/>
      <c r="N365" s="88"/>
      <c r="O365" s="88"/>
    </row>
    <row r="366" spans="1:15" s="63" customFormat="1" ht="12.75">
      <c r="A366" s="26"/>
      <c r="B366" s="33">
        <v>941</v>
      </c>
      <c r="C366" s="20" t="s">
        <v>14</v>
      </c>
      <c r="D366" s="16" t="s">
        <v>7</v>
      </c>
      <c r="E366" s="20" t="s">
        <v>117</v>
      </c>
      <c r="F366" s="16"/>
      <c r="G366" s="20"/>
      <c r="H366" s="21" t="s">
        <v>46</v>
      </c>
      <c r="I366" s="89">
        <f t="shared" si="7"/>
        <v>73358.4</v>
      </c>
      <c r="J366" s="88"/>
      <c r="K366" s="88"/>
      <c r="L366" s="88"/>
      <c r="M366" s="88"/>
      <c r="N366" s="88"/>
      <c r="O366" s="88"/>
    </row>
    <row r="367" spans="1:15" s="63" customFormat="1" ht="12.75">
      <c r="A367" s="26"/>
      <c r="B367" s="33">
        <v>941</v>
      </c>
      <c r="C367" s="20" t="s">
        <v>14</v>
      </c>
      <c r="D367" s="16" t="s">
        <v>7</v>
      </c>
      <c r="E367" s="20" t="s">
        <v>117</v>
      </c>
      <c r="F367" s="16"/>
      <c r="G367" s="20"/>
      <c r="H367" s="21" t="s">
        <v>46</v>
      </c>
      <c r="I367" s="89">
        <f t="shared" si="7"/>
        <v>73358.4</v>
      </c>
      <c r="J367" s="88"/>
      <c r="K367" s="88"/>
      <c r="L367" s="88"/>
      <c r="M367" s="88"/>
      <c r="N367" s="88"/>
      <c r="O367" s="88"/>
    </row>
    <row r="368" spans="1:15" s="63" customFormat="1" ht="25.5">
      <c r="A368" s="26"/>
      <c r="B368" s="33">
        <v>941</v>
      </c>
      <c r="C368" s="20" t="s">
        <v>14</v>
      </c>
      <c r="D368" s="16" t="s">
        <v>7</v>
      </c>
      <c r="E368" s="20" t="s">
        <v>181</v>
      </c>
      <c r="F368" s="16"/>
      <c r="G368" s="20"/>
      <c r="H368" s="21" t="s">
        <v>101</v>
      </c>
      <c r="I368" s="89">
        <f t="shared" si="7"/>
        <v>73358.4</v>
      </c>
      <c r="J368" s="88"/>
      <c r="K368" s="88"/>
      <c r="L368" s="88"/>
      <c r="M368" s="88"/>
      <c r="N368" s="88"/>
      <c r="O368" s="88"/>
    </row>
    <row r="369" spans="1:15" s="66" customFormat="1" ht="25.5">
      <c r="A369" s="37"/>
      <c r="B369" s="33">
        <v>941</v>
      </c>
      <c r="C369" s="20" t="s">
        <v>14</v>
      </c>
      <c r="D369" s="16" t="s">
        <v>7</v>
      </c>
      <c r="E369" s="20" t="s">
        <v>181</v>
      </c>
      <c r="F369" s="16" t="s">
        <v>43</v>
      </c>
      <c r="G369" s="20"/>
      <c r="H369" s="21" t="s">
        <v>44</v>
      </c>
      <c r="I369" s="89">
        <f t="shared" si="7"/>
        <v>73358.4</v>
      </c>
      <c r="J369" s="96"/>
      <c r="K369" s="96"/>
      <c r="L369" s="96"/>
      <c r="M369" s="96"/>
      <c r="N369" s="96"/>
      <c r="O369" s="96"/>
    </row>
    <row r="370" spans="1:15" s="66" customFormat="1" ht="25.5">
      <c r="A370" s="29"/>
      <c r="B370" s="33">
        <v>941</v>
      </c>
      <c r="C370" s="20" t="s">
        <v>14</v>
      </c>
      <c r="D370" s="16" t="s">
        <v>7</v>
      </c>
      <c r="E370" s="20" t="s">
        <v>181</v>
      </c>
      <c r="F370" s="16" t="s">
        <v>281</v>
      </c>
      <c r="G370" s="20"/>
      <c r="H370" s="21" t="s">
        <v>282</v>
      </c>
      <c r="I370" s="90">
        <f t="shared" si="7"/>
        <v>73358.4</v>
      </c>
      <c r="J370" s="96"/>
      <c r="K370" s="96"/>
      <c r="L370" s="96"/>
      <c r="M370" s="96"/>
      <c r="N370" s="96"/>
      <c r="O370" s="96"/>
    </row>
    <row r="371" spans="1:15" s="66" customFormat="1" ht="38.25">
      <c r="A371" s="29"/>
      <c r="B371" s="33">
        <v>941</v>
      </c>
      <c r="C371" s="20" t="s">
        <v>14</v>
      </c>
      <c r="D371" s="16" t="s">
        <v>7</v>
      </c>
      <c r="E371" s="20" t="s">
        <v>181</v>
      </c>
      <c r="F371" s="16" t="s">
        <v>283</v>
      </c>
      <c r="G371" s="20" t="s">
        <v>284</v>
      </c>
      <c r="H371" s="21" t="s">
        <v>285</v>
      </c>
      <c r="I371" s="90">
        <v>73358.4</v>
      </c>
      <c r="J371" s="96"/>
      <c r="K371" s="96"/>
      <c r="L371" s="96"/>
      <c r="M371" s="96"/>
      <c r="N371" s="96"/>
      <c r="O371" s="96"/>
    </row>
    <row r="372" spans="1:15" s="66" customFormat="1" ht="13.5">
      <c r="A372" s="36"/>
      <c r="B372" s="33">
        <v>941</v>
      </c>
      <c r="C372" s="14" t="s">
        <v>14</v>
      </c>
      <c r="D372" s="15" t="s">
        <v>41</v>
      </c>
      <c r="E372" s="14"/>
      <c r="F372" s="15"/>
      <c r="G372" s="14"/>
      <c r="H372" s="17" t="s">
        <v>39</v>
      </c>
      <c r="I372" s="91">
        <f aca="true" t="shared" si="8" ref="I372:I378">I373</f>
        <v>33765.08</v>
      </c>
      <c r="J372" s="96"/>
      <c r="K372" s="96"/>
      <c r="L372" s="96"/>
      <c r="M372" s="96"/>
      <c r="N372" s="96"/>
      <c r="O372" s="96"/>
    </row>
    <row r="373" spans="1:15" s="65" customFormat="1" ht="12.75">
      <c r="A373" s="26"/>
      <c r="B373" s="33">
        <v>941</v>
      </c>
      <c r="C373" s="20" t="s">
        <v>14</v>
      </c>
      <c r="D373" s="16" t="s">
        <v>41</v>
      </c>
      <c r="E373" s="20" t="s">
        <v>117</v>
      </c>
      <c r="F373" s="16"/>
      <c r="G373" s="20"/>
      <c r="H373" s="21" t="s">
        <v>46</v>
      </c>
      <c r="I373" s="89">
        <f t="shared" si="8"/>
        <v>33765.08</v>
      </c>
      <c r="J373" s="95"/>
      <c r="K373" s="95"/>
      <c r="L373" s="95"/>
      <c r="M373" s="95"/>
      <c r="N373" s="95"/>
      <c r="O373" s="95"/>
    </row>
    <row r="374" spans="1:9" ht="12.75">
      <c r="A374" s="26"/>
      <c r="B374" s="33">
        <v>941</v>
      </c>
      <c r="C374" s="20" t="s">
        <v>14</v>
      </c>
      <c r="D374" s="16" t="s">
        <v>41</v>
      </c>
      <c r="E374" s="20" t="s">
        <v>117</v>
      </c>
      <c r="F374" s="16"/>
      <c r="G374" s="20"/>
      <c r="H374" s="21" t="s">
        <v>46</v>
      </c>
      <c r="I374" s="89">
        <f t="shared" si="8"/>
        <v>33765.08</v>
      </c>
    </row>
    <row r="375" spans="1:9" ht="12.75">
      <c r="A375" s="26"/>
      <c r="B375" s="33">
        <v>941</v>
      </c>
      <c r="C375" s="20" t="s">
        <v>14</v>
      </c>
      <c r="D375" s="16" t="s">
        <v>41</v>
      </c>
      <c r="E375" s="20" t="s">
        <v>117</v>
      </c>
      <c r="F375" s="16"/>
      <c r="G375" s="20"/>
      <c r="H375" s="21" t="s">
        <v>46</v>
      </c>
      <c r="I375" s="89">
        <f t="shared" si="8"/>
        <v>33765.08</v>
      </c>
    </row>
    <row r="376" spans="1:9" ht="12.75">
      <c r="A376" s="26"/>
      <c r="B376" s="33">
        <v>941</v>
      </c>
      <c r="C376" s="20" t="s">
        <v>14</v>
      </c>
      <c r="D376" s="16" t="s">
        <v>41</v>
      </c>
      <c r="E376" s="20" t="s">
        <v>182</v>
      </c>
      <c r="F376" s="16"/>
      <c r="G376" s="20"/>
      <c r="H376" s="21" t="s">
        <v>65</v>
      </c>
      <c r="I376" s="89">
        <f t="shared" si="8"/>
        <v>33765.08</v>
      </c>
    </row>
    <row r="377" spans="1:9" ht="25.5">
      <c r="A377" s="24"/>
      <c r="B377" s="33">
        <v>941</v>
      </c>
      <c r="C377" s="20" t="s">
        <v>14</v>
      </c>
      <c r="D377" s="16" t="s">
        <v>41</v>
      </c>
      <c r="E377" s="20" t="s">
        <v>182</v>
      </c>
      <c r="F377" s="16" t="s">
        <v>35</v>
      </c>
      <c r="G377" s="20"/>
      <c r="H377" s="21" t="s">
        <v>205</v>
      </c>
      <c r="I377" s="89">
        <f t="shared" si="8"/>
        <v>33765.08</v>
      </c>
    </row>
    <row r="378" spans="1:9" ht="25.5">
      <c r="A378" s="29"/>
      <c r="B378" s="33">
        <v>941</v>
      </c>
      <c r="C378" s="20" t="s">
        <v>14</v>
      </c>
      <c r="D378" s="16" t="s">
        <v>41</v>
      </c>
      <c r="E378" s="20" t="s">
        <v>182</v>
      </c>
      <c r="F378" s="16" t="s">
        <v>206</v>
      </c>
      <c r="G378" s="20"/>
      <c r="H378" s="21" t="s">
        <v>207</v>
      </c>
      <c r="I378" s="90">
        <f t="shared" si="8"/>
        <v>33765.08</v>
      </c>
    </row>
    <row r="379" spans="1:9" ht="25.5">
      <c r="A379" s="29"/>
      <c r="B379" s="33">
        <v>941</v>
      </c>
      <c r="C379" s="20" t="s">
        <v>14</v>
      </c>
      <c r="D379" s="16" t="s">
        <v>41</v>
      </c>
      <c r="E379" s="20" t="s">
        <v>182</v>
      </c>
      <c r="F379" s="16" t="s">
        <v>208</v>
      </c>
      <c r="G379" s="20" t="s">
        <v>201</v>
      </c>
      <c r="H379" s="21" t="s">
        <v>209</v>
      </c>
      <c r="I379" s="90">
        <v>33765.08</v>
      </c>
    </row>
    <row r="380" spans="1:15" s="62" customFormat="1" ht="12.75">
      <c r="A380" s="26"/>
      <c r="B380" s="33">
        <v>941</v>
      </c>
      <c r="C380" s="20" t="s">
        <v>22</v>
      </c>
      <c r="D380" s="16"/>
      <c r="E380" s="20"/>
      <c r="F380" s="16"/>
      <c r="G380" s="20"/>
      <c r="H380" s="21" t="s">
        <v>62</v>
      </c>
      <c r="I380" s="89">
        <f aca="true" t="shared" si="9" ref="I380:I385">I381</f>
        <v>56500</v>
      </c>
      <c r="J380" s="86"/>
      <c r="K380" s="86"/>
      <c r="L380" s="86"/>
      <c r="M380" s="86"/>
      <c r="N380" s="86"/>
      <c r="O380" s="86"/>
    </row>
    <row r="381" spans="1:15" s="63" customFormat="1" ht="25.5">
      <c r="A381" s="36"/>
      <c r="B381" s="33">
        <v>941</v>
      </c>
      <c r="C381" s="14" t="s">
        <v>22</v>
      </c>
      <c r="D381" s="15" t="s">
        <v>16</v>
      </c>
      <c r="E381" s="14"/>
      <c r="F381" s="15"/>
      <c r="G381" s="14"/>
      <c r="H381" s="17" t="s">
        <v>32</v>
      </c>
      <c r="I381" s="91">
        <f t="shared" si="9"/>
        <v>56500</v>
      </c>
      <c r="J381" s="88"/>
      <c r="K381" s="88"/>
      <c r="L381" s="88"/>
      <c r="M381" s="88"/>
      <c r="N381" s="88"/>
      <c r="O381" s="88"/>
    </row>
    <row r="382" spans="1:15" s="63" customFormat="1" ht="12.75">
      <c r="A382" s="26"/>
      <c r="B382" s="33">
        <v>941</v>
      </c>
      <c r="C382" s="20" t="s">
        <v>22</v>
      </c>
      <c r="D382" s="16" t="s">
        <v>16</v>
      </c>
      <c r="E382" s="20" t="s">
        <v>117</v>
      </c>
      <c r="F382" s="16"/>
      <c r="G382" s="20"/>
      <c r="H382" s="21" t="s">
        <v>46</v>
      </c>
      <c r="I382" s="89">
        <f t="shared" si="9"/>
        <v>56500</v>
      </c>
      <c r="J382" s="88"/>
      <c r="K382" s="88"/>
      <c r="L382" s="88"/>
      <c r="M382" s="88"/>
      <c r="N382" s="88"/>
      <c r="O382" s="88"/>
    </row>
    <row r="383" spans="1:15" s="63" customFormat="1" ht="12.75">
      <c r="A383" s="19"/>
      <c r="B383" s="45">
        <v>941</v>
      </c>
      <c r="C383" s="20" t="s">
        <v>22</v>
      </c>
      <c r="D383" s="16" t="s">
        <v>16</v>
      </c>
      <c r="E383" s="20" t="s">
        <v>117</v>
      </c>
      <c r="F383" s="16"/>
      <c r="G383" s="20"/>
      <c r="H383" s="21" t="s">
        <v>46</v>
      </c>
      <c r="I383" s="89">
        <f t="shared" si="9"/>
        <v>56500</v>
      </c>
      <c r="J383" s="88"/>
      <c r="K383" s="88"/>
      <c r="L383" s="88"/>
      <c r="M383" s="88"/>
      <c r="N383" s="88"/>
      <c r="O383" s="88"/>
    </row>
    <row r="384" spans="1:15" s="63" customFormat="1" ht="12.75">
      <c r="A384" s="26"/>
      <c r="B384" s="33">
        <v>941</v>
      </c>
      <c r="C384" s="20" t="s">
        <v>22</v>
      </c>
      <c r="D384" s="16" t="s">
        <v>16</v>
      </c>
      <c r="E384" s="20" t="s">
        <v>117</v>
      </c>
      <c r="F384" s="16"/>
      <c r="G384" s="20"/>
      <c r="H384" s="21" t="s">
        <v>46</v>
      </c>
      <c r="I384" s="89">
        <f t="shared" si="9"/>
        <v>56500</v>
      </c>
      <c r="J384" s="88"/>
      <c r="K384" s="88"/>
      <c r="L384" s="88"/>
      <c r="M384" s="88"/>
      <c r="N384" s="88"/>
      <c r="O384" s="88"/>
    </row>
    <row r="385" spans="1:15" s="63" customFormat="1" ht="25.5">
      <c r="A385" s="26"/>
      <c r="B385" s="33">
        <v>941</v>
      </c>
      <c r="C385" s="20" t="s">
        <v>22</v>
      </c>
      <c r="D385" s="16" t="s">
        <v>16</v>
      </c>
      <c r="E385" s="20" t="s">
        <v>183</v>
      </c>
      <c r="F385" s="16"/>
      <c r="G385" s="20"/>
      <c r="H385" s="21" t="s">
        <v>66</v>
      </c>
      <c r="I385" s="89">
        <f t="shared" si="9"/>
        <v>56500</v>
      </c>
      <c r="J385" s="88"/>
      <c r="K385" s="88"/>
      <c r="L385" s="88"/>
      <c r="M385" s="88"/>
      <c r="N385" s="88"/>
      <c r="O385" s="88"/>
    </row>
    <row r="386" spans="1:15" s="63" customFormat="1" ht="25.5">
      <c r="A386" s="26"/>
      <c r="B386" s="33">
        <v>941</v>
      </c>
      <c r="C386" s="20" t="s">
        <v>22</v>
      </c>
      <c r="D386" s="16" t="s">
        <v>16</v>
      </c>
      <c r="E386" s="20" t="s">
        <v>183</v>
      </c>
      <c r="F386" s="16" t="s">
        <v>35</v>
      </c>
      <c r="G386" s="20"/>
      <c r="H386" s="21" t="s">
        <v>205</v>
      </c>
      <c r="I386" s="89">
        <f>I387</f>
        <v>56500</v>
      </c>
      <c r="J386" s="88"/>
      <c r="K386" s="88"/>
      <c r="L386" s="88"/>
      <c r="M386" s="88"/>
      <c r="N386" s="88"/>
      <c r="O386" s="88"/>
    </row>
    <row r="387" spans="1:15" s="63" customFormat="1" ht="25.5">
      <c r="A387" s="19"/>
      <c r="B387" s="33">
        <v>941</v>
      </c>
      <c r="C387" s="20" t="s">
        <v>22</v>
      </c>
      <c r="D387" s="16" t="s">
        <v>16</v>
      </c>
      <c r="E387" s="20" t="s">
        <v>183</v>
      </c>
      <c r="F387" s="16" t="s">
        <v>206</v>
      </c>
      <c r="G387" s="20"/>
      <c r="H387" s="21" t="s">
        <v>207</v>
      </c>
      <c r="I387" s="90">
        <f>SUM(I388:I390)</f>
        <v>56500</v>
      </c>
      <c r="J387" s="88"/>
      <c r="K387" s="88"/>
      <c r="L387" s="88"/>
      <c r="M387" s="88"/>
      <c r="N387" s="88"/>
      <c r="O387" s="88"/>
    </row>
    <row r="388" spans="1:15" s="63" customFormat="1" ht="25.5">
      <c r="A388" s="19"/>
      <c r="B388" s="33">
        <v>941</v>
      </c>
      <c r="C388" s="20" t="s">
        <v>22</v>
      </c>
      <c r="D388" s="16" t="s">
        <v>16</v>
      </c>
      <c r="E388" s="20" t="s">
        <v>183</v>
      </c>
      <c r="F388" s="16" t="s">
        <v>208</v>
      </c>
      <c r="G388" s="20" t="s">
        <v>200</v>
      </c>
      <c r="H388" s="21" t="s">
        <v>209</v>
      </c>
      <c r="I388" s="90">
        <v>7500</v>
      </c>
      <c r="J388" s="88"/>
      <c r="K388" s="88"/>
      <c r="L388" s="88"/>
      <c r="M388" s="88"/>
      <c r="N388" s="88"/>
      <c r="O388" s="88"/>
    </row>
    <row r="389" spans="1:15" s="63" customFormat="1" ht="25.5" hidden="1">
      <c r="A389" s="19"/>
      <c r="B389" s="33">
        <v>941</v>
      </c>
      <c r="C389" s="20" t="s">
        <v>22</v>
      </c>
      <c r="D389" s="16" t="s">
        <v>16</v>
      </c>
      <c r="E389" s="20" t="s">
        <v>183</v>
      </c>
      <c r="F389" s="16" t="s">
        <v>208</v>
      </c>
      <c r="G389" s="20" t="s">
        <v>201</v>
      </c>
      <c r="H389" s="21" t="s">
        <v>209</v>
      </c>
      <c r="I389" s="90">
        <v>0</v>
      </c>
      <c r="J389" s="88"/>
      <c r="K389" s="88"/>
      <c r="L389" s="88"/>
      <c r="M389" s="88"/>
      <c r="N389" s="88"/>
      <c r="O389" s="88"/>
    </row>
    <row r="390" spans="1:15" s="63" customFormat="1" ht="26.25" thickBot="1">
      <c r="A390" s="19"/>
      <c r="B390" s="33">
        <v>941</v>
      </c>
      <c r="C390" s="20" t="s">
        <v>22</v>
      </c>
      <c r="D390" s="16" t="s">
        <v>16</v>
      </c>
      <c r="E390" s="20" t="s">
        <v>183</v>
      </c>
      <c r="F390" s="16" t="s">
        <v>208</v>
      </c>
      <c r="G390" s="20" t="s">
        <v>219</v>
      </c>
      <c r="H390" s="21" t="s">
        <v>209</v>
      </c>
      <c r="I390" s="90">
        <f>24000+25000</f>
        <v>49000</v>
      </c>
      <c r="J390" s="88"/>
      <c r="K390" s="88"/>
      <c r="L390" s="88"/>
      <c r="M390" s="88"/>
      <c r="N390" s="88"/>
      <c r="O390" s="88"/>
    </row>
    <row r="391" spans="1:15" s="63" customFormat="1" ht="12.75">
      <c r="A391" s="38"/>
      <c r="B391" s="39"/>
      <c r="C391" s="30"/>
      <c r="D391" s="31"/>
      <c r="E391" s="30"/>
      <c r="F391" s="31"/>
      <c r="G391" s="30"/>
      <c r="H391" s="32" t="s">
        <v>63</v>
      </c>
      <c r="I391" s="102">
        <f>I7</f>
        <v>163773040.67999998</v>
      </c>
      <c r="J391" s="88"/>
      <c r="K391" s="88"/>
      <c r="L391" s="88"/>
      <c r="M391" s="88"/>
      <c r="N391" s="88"/>
      <c r="O391" s="88"/>
    </row>
  </sheetData>
  <sheetProtection/>
  <mergeCells count="10">
    <mergeCell ref="A1:I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1968503937007874" right="0" top="0" bottom="0" header="0" footer="0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2017-06-07T02:56:04Z</cp:lastPrinted>
  <dcterms:created xsi:type="dcterms:W3CDTF">1996-10-08T23:32:33Z</dcterms:created>
  <dcterms:modified xsi:type="dcterms:W3CDTF">2017-06-13T23:50:38Z</dcterms:modified>
  <cp:category/>
  <cp:version/>
  <cp:contentType/>
  <cp:contentStatus/>
</cp:coreProperties>
</file>